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05" windowWidth="14805" windowHeight="651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'Всего-дор'!$A$1:$X$197</definedName>
  </definedNames>
  <calcPr calcId="145621"/>
</workbook>
</file>

<file path=xl/calcChain.xml><?xml version="1.0" encoding="utf-8"?>
<calcChain xmlns="http://schemas.openxmlformats.org/spreadsheetml/2006/main">
  <c r="W158" i="4" l="1"/>
  <c r="W141" i="4"/>
  <c r="W142" i="4"/>
  <c r="W132" i="4" l="1"/>
  <c r="W133" i="4"/>
  <c r="W157" i="4"/>
  <c r="W159" i="4"/>
  <c r="W145" i="4" l="1"/>
  <c r="Q23" i="4" l="1"/>
  <c r="Q81" i="4"/>
  <c r="Q133" i="4" l="1"/>
  <c r="Q135" i="4"/>
  <c r="Q140" i="4"/>
  <c r="R81" i="4" l="1"/>
  <c r="W81" i="4" s="1"/>
  <c r="S81" i="4"/>
  <c r="T81" i="4"/>
  <c r="U81" i="4"/>
  <c r="V81" i="4"/>
  <c r="Q80" i="4"/>
  <c r="W82" i="4"/>
  <c r="W83" i="4"/>
  <c r="W84" i="4"/>
  <c r="W85" i="4"/>
  <c r="W86" i="4"/>
  <c r="Q29" i="4" l="1"/>
  <c r="W73" i="4"/>
  <c r="W72" i="4"/>
  <c r="Q128" i="4"/>
  <c r="Q155" i="4" l="1"/>
  <c r="W59" i="4" l="1"/>
  <c r="W52" i="4"/>
  <c r="W49" i="4"/>
  <c r="W39" i="4"/>
  <c r="W44" i="4"/>
  <c r="W71" i="4"/>
  <c r="Q32" i="4" l="1"/>
  <c r="W68" i="4" l="1"/>
  <c r="Q127" i="4" l="1"/>
  <c r="Q129" i="4"/>
  <c r="Q126" i="4"/>
  <c r="Q124" i="4"/>
  <c r="Q102" i="4"/>
  <c r="W70" i="4" l="1"/>
  <c r="W69" i="4"/>
  <c r="Q138" i="4"/>
  <c r="R35" i="4"/>
  <c r="W156" i="4" l="1"/>
  <c r="W155" i="4"/>
  <c r="W67" i="4" l="1"/>
  <c r="Q34" i="4"/>
  <c r="R135" i="4" l="1"/>
  <c r="T135" i="4"/>
  <c r="U135" i="4"/>
  <c r="V135" i="4"/>
  <c r="Q132" i="4"/>
  <c r="R133" i="4"/>
  <c r="R132" i="4" s="1"/>
  <c r="S133" i="4"/>
  <c r="S132" i="4" s="1"/>
  <c r="T133" i="4"/>
  <c r="T132" i="4" s="1"/>
  <c r="U133" i="4"/>
  <c r="U132" i="4" s="1"/>
  <c r="V133" i="4"/>
  <c r="V132" i="4" s="1"/>
  <c r="W144" i="4"/>
  <c r="W143" i="4"/>
  <c r="W135" i="4" s="1"/>
  <c r="W140" i="4"/>
  <c r="R31" i="4" l="1"/>
  <c r="S31" i="4"/>
  <c r="T31" i="4"/>
  <c r="R30" i="4"/>
  <c r="S30" i="4"/>
  <c r="T30" i="4"/>
  <c r="W65" i="4"/>
  <c r="W66" i="4"/>
  <c r="W57" i="4"/>
  <c r="W58" i="4"/>
  <c r="W60" i="4"/>
  <c r="W61" i="4"/>
  <c r="W62" i="4"/>
  <c r="W63" i="4"/>
  <c r="W64" i="4"/>
  <c r="W56" i="4"/>
  <c r="W31" i="4" l="1"/>
  <c r="R161" i="4" l="1"/>
  <c r="S161" i="4"/>
  <c r="T161" i="4"/>
  <c r="U161" i="4"/>
  <c r="V161" i="4"/>
  <c r="Q161" i="4"/>
  <c r="W34" i="4" l="1"/>
  <c r="W35" i="4"/>
  <c r="W36" i="4"/>
  <c r="W37" i="4"/>
  <c r="W38" i="4"/>
  <c r="W41" i="4"/>
  <c r="W42" i="4"/>
  <c r="W43" i="4"/>
  <c r="W46" i="4"/>
  <c r="W47" i="4"/>
  <c r="W48" i="4"/>
  <c r="W50" i="4"/>
  <c r="W78" i="4"/>
  <c r="W88" i="4"/>
  <c r="R22" i="4" l="1"/>
  <c r="S22" i="4"/>
  <c r="T22" i="4"/>
  <c r="R33" i="4"/>
  <c r="R29" i="4" s="1"/>
  <c r="S33" i="4"/>
  <c r="S29" i="4" s="1"/>
  <c r="T29" i="4"/>
  <c r="Q33" i="4"/>
  <c r="R101" i="4" l="1"/>
  <c r="S101" i="4"/>
  <c r="T101" i="4"/>
  <c r="U101" i="4"/>
  <c r="V101" i="4"/>
  <c r="Q101" i="4"/>
  <c r="W103" i="4"/>
  <c r="W89" i="4" l="1"/>
  <c r="V27" i="4" l="1"/>
  <c r="R25" i="4"/>
  <c r="S25" i="4"/>
  <c r="T25" i="4"/>
  <c r="U25" i="4"/>
  <c r="V25" i="4"/>
  <c r="Q25" i="4"/>
  <c r="T169" i="4"/>
  <c r="U169" i="4"/>
  <c r="V169" i="4"/>
  <c r="V118" i="4"/>
  <c r="V75" i="4"/>
  <c r="V23" i="4" s="1"/>
  <c r="Q75" i="4"/>
  <c r="V74" i="4"/>
  <c r="R100" i="4" l="1"/>
  <c r="R90" i="4" s="1"/>
  <c r="S100" i="4"/>
  <c r="S90" i="4" s="1"/>
  <c r="T100" i="4"/>
  <c r="T90" i="4" s="1"/>
  <c r="U100" i="4"/>
  <c r="U90" i="4" s="1"/>
  <c r="V100" i="4"/>
  <c r="V90" i="4" s="1"/>
  <c r="V28" i="4" s="1"/>
  <c r="Q100" i="4"/>
  <c r="V14" i="4" l="1"/>
  <c r="V119" i="4"/>
  <c r="V26" i="4" s="1"/>
  <c r="V121" i="4"/>
  <c r="V120" i="4"/>
  <c r="R91" i="4"/>
  <c r="R24" i="4" s="1"/>
  <c r="S91" i="4"/>
  <c r="S24" i="4" s="1"/>
  <c r="T91" i="4"/>
  <c r="T24" i="4" s="1"/>
  <c r="U91" i="4"/>
  <c r="U24" i="4" s="1"/>
  <c r="V91" i="4"/>
  <c r="V24" i="4" s="1"/>
  <c r="W24" i="4" s="1"/>
  <c r="W91" i="4"/>
  <c r="Q91" i="4"/>
  <c r="Q24" i="4" s="1"/>
  <c r="W164" i="4"/>
  <c r="W190" i="4"/>
  <c r="W32" i="4"/>
  <c r="W33" i="4"/>
  <c r="W51" i="4"/>
  <c r="W53" i="4"/>
  <c r="W54" i="4"/>
  <c r="W55" i="4"/>
  <c r="W94" i="4"/>
  <c r="W95" i="4"/>
  <c r="W96" i="4"/>
  <c r="W98" i="4"/>
  <c r="W99" i="4"/>
  <c r="W104" i="4"/>
  <c r="W106" i="4"/>
  <c r="W107" i="4"/>
  <c r="W109" i="4"/>
  <c r="W110" i="4"/>
  <c r="W112" i="4"/>
  <c r="W113" i="4"/>
  <c r="W115" i="4"/>
  <c r="W117" i="4"/>
  <c r="W123" i="4"/>
  <c r="W125" i="4"/>
  <c r="W127" i="4"/>
  <c r="W128" i="4"/>
  <c r="W129" i="4"/>
  <c r="W131" i="4"/>
  <c r="W134" i="4"/>
  <c r="W136" i="4"/>
  <c r="W138" i="4"/>
  <c r="W147" i="4"/>
  <c r="W149" i="4"/>
  <c r="W150" i="4"/>
  <c r="W152" i="4"/>
  <c r="W154" i="4"/>
  <c r="W161" i="4"/>
  <c r="W162" i="4"/>
  <c r="W166" i="4"/>
  <c r="W168" i="4"/>
  <c r="W175" i="4"/>
  <c r="W177" i="4"/>
  <c r="W179" i="4"/>
  <c r="W181" i="4"/>
  <c r="W182" i="4"/>
  <c r="W184" i="4"/>
  <c r="W186" i="4"/>
  <c r="W188" i="4"/>
  <c r="W29" i="4" l="1"/>
  <c r="W101" i="4"/>
  <c r="W22" i="4" l="1"/>
  <c r="U75" i="4"/>
  <c r="U23" i="4" s="1"/>
  <c r="T75" i="4"/>
  <c r="T23" i="4" s="1"/>
  <c r="S75" i="4"/>
  <c r="S23" i="4" s="1"/>
  <c r="R75" i="4"/>
  <c r="R23" i="4" s="1"/>
  <c r="W79" i="4" l="1"/>
  <c r="W30" i="4" l="1"/>
  <c r="R169" i="4" l="1"/>
  <c r="Q169" i="4"/>
  <c r="Q74" i="4" l="1"/>
  <c r="Q118" i="4"/>
  <c r="R118" i="4"/>
  <c r="Q121" i="4"/>
  <c r="R121" i="4"/>
  <c r="S121" i="4"/>
  <c r="T121" i="4"/>
  <c r="U121" i="4"/>
  <c r="S169" i="4"/>
  <c r="Q120" i="4"/>
  <c r="R120" i="4"/>
  <c r="W121" i="4" l="1"/>
  <c r="W171" i="4"/>
  <c r="S118" i="4"/>
  <c r="W172" i="4"/>
  <c r="S120" i="4"/>
  <c r="W124" i="4" l="1"/>
  <c r="R74" i="4"/>
  <c r="W126" i="4"/>
  <c r="W87" i="4"/>
  <c r="W116" i="4"/>
  <c r="T118" i="4"/>
  <c r="W122" i="4"/>
  <c r="T120" i="4"/>
  <c r="W97" i="4"/>
  <c r="W169" i="4" l="1"/>
  <c r="W111" i="4"/>
  <c r="Q90" i="4"/>
  <c r="Q28" i="4" s="1"/>
  <c r="W92" i="4"/>
  <c r="W105" i="4"/>
  <c r="W108" i="4"/>
  <c r="W76" i="4"/>
  <c r="U120" i="4"/>
  <c r="W120" i="4" s="1"/>
  <c r="U118" i="4"/>
  <c r="W118" i="4" s="1"/>
  <c r="W102" i="4"/>
  <c r="T74" i="4"/>
  <c r="T28" i="4" s="1"/>
  <c r="Q27" i="4"/>
  <c r="R27" i="4"/>
  <c r="S27" i="4"/>
  <c r="T27" i="4"/>
  <c r="U27" i="4"/>
  <c r="W100" i="4" l="1"/>
  <c r="S74" i="4"/>
  <c r="W80" i="4"/>
  <c r="W27" i="4"/>
  <c r="U74" i="4"/>
  <c r="A13" i="4"/>
  <c r="A15" i="4"/>
  <c r="H15" i="4"/>
  <c r="I15" i="4"/>
  <c r="J15" i="4"/>
  <c r="K15" i="4"/>
  <c r="L15" i="4"/>
  <c r="N15" i="4"/>
  <c r="A16" i="4"/>
  <c r="H16" i="4"/>
  <c r="I16" i="4"/>
  <c r="J16" i="4"/>
  <c r="K16" i="4"/>
  <c r="L16" i="4"/>
  <c r="N16" i="4"/>
  <c r="A17" i="4"/>
  <c r="H17" i="4"/>
  <c r="I17" i="4"/>
  <c r="J17" i="4"/>
  <c r="K17" i="4"/>
  <c r="L17" i="4"/>
  <c r="N17" i="4"/>
  <c r="A18" i="4"/>
  <c r="H18" i="4"/>
  <c r="I18" i="4"/>
  <c r="J18" i="4"/>
  <c r="K18" i="4"/>
  <c r="L18" i="4"/>
  <c r="N18" i="4"/>
  <c r="A19" i="4"/>
  <c r="H19" i="4"/>
  <c r="I19" i="4"/>
  <c r="J19" i="4"/>
  <c r="K19" i="4"/>
  <c r="L19" i="4"/>
  <c r="N19" i="4"/>
  <c r="A20" i="4"/>
  <c r="H20" i="4"/>
  <c r="I20" i="4"/>
  <c r="J20" i="4"/>
  <c r="K20" i="4"/>
  <c r="L20" i="4"/>
  <c r="N20" i="4"/>
  <c r="W90" i="4" l="1"/>
  <c r="W74" i="4"/>
  <c r="Q119" i="4"/>
  <c r="Q26" i="4" s="1"/>
  <c r="R119" i="4"/>
  <c r="R26" i="4" s="1"/>
  <c r="S119" i="4"/>
  <c r="S26" i="4" s="1"/>
  <c r="T119" i="4"/>
  <c r="T26" i="4" s="1"/>
  <c r="U119" i="4"/>
  <c r="U26" i="4" s="1"/>
  <c r="W26" i="4" l="1"/>
  <c r="W23" i="4"/>
  <c r="W75" i="4"/>
  <c r="W119" i="4"/>
  <c r="W25" i="4"/>
  <c r="Q19" i="4" l="1"/>
  <c r="Q15" i="4"/>
  <c r="Q16" i="4"/>
  <c r="Q17" i="4"/>
  <c r="Q18" i="4"/>
  <c r="Q20" i="4" l="1"/>
  <c r="T14" i="4"/>
  <c r="R16" i="4"/>
  <c r="S16" i="4" s="1"/>
  <c r="T16" i="4" s="1"/>
  <c r="U16" i="4" s="1"/>
  <c r="R18" i="4"/>
  <c r="S18" i="4" s="1"/>
  <c r="T18" i="4" s="1"/>
  <c r="U18" i="4" s="1"/>
  <c r="R15" i="4"/>
  <c r="S15" i="4" s="1"/>
  <c r="T15" i="4" s="1"/>
  <c r="U15" i="4" s="1"/>
  <c r="R17" i="4"/>
  <c r="S17" i="4" s="1"/>
  <c r="T17" i="4" s="1"/>
  <c r="U17" i="4" s="1"/>
  <c r="R19" i="4"/>
  <c r="S19" i="4" s="1"/>
  <c r="T19" i="4" s="1"/>
  <c r="U19" i="4" s="1"/>
  <c r="W18" i="4" l="1"/>
  <c r="W16" i="4"/>
  <c r="W17" i="4"/>
  <c r="W19" i="4"/>
  <c r="W15" i="4"/>
  <c r="Q14" i="4" l="1"/>
  <c r="R77" i="4" l="1"/>
  <c r="S77" i="4" l="1"/>
  <c r="T77" i="4" s="1"/>
  <c r="U77" i="4" s="1"/>
  <c r="R20" i="4"/>
  <c r="R28" i="4"/>
  <c r="R14" i="4" s="1"/>
  <c r="W77" i="4" l="1"/>
  <c r="S20" i="4"/>
  <c r="T20" i="4" s="1"/>
  <c r="U20" i="4" s="1"/>
  <c r="S28" i="4"/>
  <c r="S14" i="4" s="1"/>
  <c r="W20" i="4" l="1"/>
  <c r="U28" i="4"/>
  <c r="U14" i="4" s="1"/>
  <c r="W14" i="4" l="1"/>
  <c r="W28" i="4"/>
</calcChain>
</file>

<file path=xl/sharedStrings.xml><?xml version="1.0" encoding="utf-8"?>
<sst xmlns="http://schemas.openxmlformats.org/spreadsheetml/2006/main" count="1119" uniqueCount="225">
  <si>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</si>
  <si>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</si>
  <si>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</si>
  <si>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</si>
  <si>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</si>
  <si>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</si>
  <si>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</si>
  <si>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</si>
  <si>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</si>
  <si>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</si>
  <si>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</si>
  <si>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</si>
  <si>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</si>
  <si>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</si>
  <si>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</si>
  <si>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</si>
  <si>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</si>
  <si>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</si>
  <si>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</si>
  <si>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</si>
  <si>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</si>
  <si>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</si>
  <si>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</si>
  <si>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</si>
  <si>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</si>
  <si>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</si>
  <si>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</si>
  <si>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</si>
  <si>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</si>
  <si>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</si>
  <si>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</si>
  <si>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</si>
  <si>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</si>
  <si>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</si>
  <si>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</si>
  <si>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</si>
  <si>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</si>
  <si>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</si>
  <si>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</si>
  <si>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</si>
  <si>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</si>
  <si>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r>
      <t>Подпрограмма 2</t>
    </r>
    <r>
      <rPr>
        <sz val="11"/>
        <color theme="1" tint="4.9989318521683403E-2"/>
        <rFont val="Times New Roman"/>
        <family val="1"/>
        <charset val="204"/>
      </rPr>
      <t xml:space="preserve"> «</t>
    </r>
    <r>
      <rPr>
        <b/>
        <sz val="11"/>
        <color theme="1" tint="4.9989318521683403E-2"/>
        <rFont val="Times New Roman"/>
        <family val="1"/>
        <charset val="204"/>
      </rPr>
      <t xml:space="preserve">Общественный транспорт» </t>
    </r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</si>
  <si>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</si>
  <si>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</si>
  <si>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</si>
  <si>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</si>
  <si>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</si>
  <si>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на 2015 - 2020 годы</t>
  </si>
  <si>
    <t>«Дорожное хозяйство и общественный транспорт города Твери» на 2015-2020 годы</t>
  </si>
  <si>
    <t>да - 1
нет - 0</t>
  </si>
  <si>
    <r>
      <t>Подпрограмма 1</t>
    </r>
    <r>
      <rPr>
        <sz val="11"/>
        <color theme="1" tint="4.9989318521683403E-2"/>
        <rFont val="Times New Roman"/>
        <family val="1"/>
        <charset val="204"/>
      </rPr>
      <t xml:space="preserve"> </t>
    </r>
    <r>
      <rPr>
        <b/>
        <sz val="11"/>
        <color theme="1" tint="4.9989318521683403E-2"/>
        <rFont val="Times New Roman"/>
        <family val="1"/>
        <charset val="204"/>
      </rPr>
      <t>«Дорожное хозяйство»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</si>
  <si>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</si>
  <si>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«Приложение 1</t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</si>
  <si>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транспорта администрации города Твери</t>
    </r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</si>
  <si>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</si>
  <si>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</si>
  <si>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
</t>
    </r>
    <r>
      <rPr>
        <sz val="11"/>
        <color theme="1" tint="4.9989318521683403E-2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</si>
  <si>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</si>
  <si>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</si>
  <si>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</si>
  <si>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</si>
  <si>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</si>
  <si>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</si>
  <si>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</si>
  <si>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</si>
  <si>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</si>
  <si>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</si>
  <si>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</si>
  <si>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</si>
  <si>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</si>
  <si>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Плеханова» 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</si>
  <si>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</si>
  <si>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</si>
  <si>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</si>
  <si>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</si>
  <si>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</si>
  <si>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</si>
  <si>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2.01</t>
    </r>
    <r>
      <rPr>
        <sz val="11"/>
        <color theme="1" tint="4.9989318521683403E-2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</si>
  <si>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</si>
  <si>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</si>
  <si>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</si>
  <si>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</si>
  <si>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</si>
  <si>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</si>
  <si>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</si>
  <si>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</si>
  <si>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</si>
  <si>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</si>
  <si>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</si>
  <si>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3.02</t>
    </r>
    <r>
      <rPr>
        <sz val="11"/>
        <color theme="1" tint="4.9989318521683403E-2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</si>
  <si>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</si>
  <si>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</si>
  <si>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color theme="1" tint="4.9989318521683403E-2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</si>
  <si>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</si>
  <si>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</si>
  <si>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</si>
  <si>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</si>
  <si>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</si>
  <si>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</si>
  <si>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</si>
  <si>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</si>
  <si>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8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прочищенных сетей ливневой канализации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</si>
  <si>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9 </t>
    </r>
    <r>
      <rPr>
        <sz val="11"/>
        <color theme="1" tint="4.9989318521683403E-2"/>
        <rFont val="Times New Roman"/>
        <family val="1"/>
        <charset val="204"/>
      </rPr>
      <t xml:space="preserve">
«Ремонт колодцев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</si>
  <si>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10</t>
    </r>
    <r>
      <rPr>
        <sz val="11"/>
        <color theme="1" tint="4.9989318521683403E-2"/>
        <rFont val="Times New Roman"/>
        <family val="1"/>
        <charset val="204"/>
      </rPr>
      <t xml:space="preserve">
«Содержание канализационно-насосной станции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</si>
  <si>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</si>
  <si>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</si>
  <si>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</si>
  <si>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</si>
  <si>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</si>
  <si>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</si>
  <si>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</si>
  <si>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</si>
  <si>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</si>
  <si>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</si>
  <si>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</si>
  <si>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</si>
  <si>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</si>
  <si>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</si>
  <si>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</si>
  <si>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
</t>
    </r>
    <r>
      <rPr>
        <sz val="11"/>
        <color theme="1" tint="4.9989318521683403E-2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</si>
  <si>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</si>
  <si>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</si>
  <si>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</si>
  <si>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</si>
  <si>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</si>
  <si>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</si>
  <si>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</si>
  <si>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</si>
  <si>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</si>
  <si>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</si>
  <si>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</si>
  <si>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</si>
  <si>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</si>
  <si>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</si>
  <si>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</si>
  <si>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</si>
  <si>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</si>
  <si>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>1.01</t>
    </r>
    <r>
      <rPr>
        <sz val="11"/>
        <color theme="1" tint="4.9989318521683403E-2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</si>
  <si>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1.02 </t>
    </r>
    <r>
      <rPr>
        <sz val="11"/>
        <color theme="1" tint="4.9989318521683403E-2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</si>
  <si>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2.01</t>
    </r>
    <r>
      <rPr>
        <sz val="11"/>
        <color theme="1" tint="4.9989318521683403E-2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</si>
  <si>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</si>
  <si>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</si>
  <si>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</si>
  <si>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2.03</t>
    </r>
    <r>
      <rPr>
        <sz val="11"/>
        <color theme="1" tint="4.9989318521683403E-2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</si>
  <si>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</si>
  <si>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2.04</t>
    </r>
    <r>
      <rPr>
        <sz val="11"/>
        <color theme="1" tint="4.9989318521683403E-2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</si>
  <si>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</si>
  <si>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</si>
  <si>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2.05</t>
    </r>
    <r>
      <rPr>
        <sz val="11"/>
        <color theme="1" tint="4.9989318521683403E-2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</si>
  <si>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</si>
  <si>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2.06</t>
    </r>
    <r>
      <rPr>
        <sz val="11"/>
        <color theme="1" tint="4.9989318521683403E-2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</si>
  <si>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</si>
  <si>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2.07</t>
    </r>
    <r>
      <rPr>
        <sz val="11"/>
        <color theme="1" tint="4.9989318521683403E-2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</si>
  <si>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</si>
  <si>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2.08</t>
    </r>
    <r>
      <rPr>
        <sz val="11"/>
        <color theme="1" tint="4.9989318521683403E-2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</si>
  <si>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</si>
  <si>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r>
      <rPr>
        <b/>
        <sz val="11"/>
        <color theme="1" tint="4.9989318521683403E-2"/>
        <rFont val="Times New Roman"/>
        <family val="1"/>
        <charset val="204"/>
      </rPr>
      <t xml:space="preserve">Административное мероприятие 1.04 
</t>
    </r>
    <r>
      <rPr>
        <sz val="11"/>
        <color theme="1" tint="4.9989318521683403E-2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</si>
  <si>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</si>
  <si>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</si>
  <si>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</si>
  <si>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заключенных муниципальных контрактов»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</si>
  <si>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«Закупка товаров, работ и услуг для государственных (муниципальных) нужд»</t>
    </r>
  </si>
  <si>
    <t>Начальник департамента дорожного хозяйства и транспорта администрации города Твери                                                                                                     Ю.В. Жуковин</t>
  </si>
  <si>
    <t>+ 29 791,0 ТГД №4 от 11.02.2015</t>
  </si>
  <si>
    <t>- 71 052,7 ТГД №4 от 11.02.2015</t>
  </si>
  <si>
    <t>2015</t>
  </si>
  <si>
    <t>- 118 421,0 ТГД №4 от 11.02.2016</t>
  </si>
  <si>
    <t>единиц</t>
  </si>
  <si>
    <t>штук</t>
  </si>
  <si>
    <t>Этой суммы хватит только на проектирование и изыскания, и то если хватит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</si>
  <si>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</si>
  <si>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</si>
  <si>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</si>
  <si>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r>
      <t xml:space="preserve">Использование средств экономии - 593,9 т.р. 
</t>
    </r>
    <r>
      <rPr>
        <b/>
        <sz val="10"/>
        <color theme="1" tint="4.9989318521683403E-2"/>
        <rFont val="Times New Roman"/>
        <family val="1"/>
        <charset val="204"/>
      </rPr>
      <t>На мер. 4.01 Дворы</t>
    </r>
  </si>
  <si>
    <t xml:space="preserve">ТГД 30 от 08.04.2015 
+ 8 038,2 т.р.
</t>
  </si>
  <si>
    <t>ТГД 30 от 08.04.2015 
+ 5 854,1 т.р.</t>
  </si>
  <si>
    <t>месяцев</t>
  </si>
  <si>
    <t>тысяч руб.</t>
  </si>
  <si>
    <t>тысяч кв. м</t>
  </si>
  <si>
    <t>тысяч чел.</t>
  </si>
  <si>
    <t>тысяч кв.м.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</si>
  <si>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</si>
  <si>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</si>
  <si>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</si>
  <si>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</si>
  <si>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</si>
  <si>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</si>
  <si>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</si>
  <si>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</si>
  <si>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</si>
  <si>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</si>
  <si>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</si>
  <si>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</si>
  <si>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</si>
  <si>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</si>
  <si>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</si>
  <si>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t>код исполните-ля программы</t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</si>
  <si>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</si>
  <si>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</si>
  <si>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ТГД 30 от 08.04.2015 
+ 6 222,5 т.р.
+ 593,9 т.р. - экономия
+ 719,3 ТГД №69 от 20.05.2015</t>
  </si>
  <si>
    <t>ТГД 30 от 08.04.2015 
+ 9 582,8 т.р.
+ 1918,3 ТГД №69 от 20.05.2015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</si>
  <si>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</si>
  <si>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</si>
  <si>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t>+ 1395,3 ТГД №69 от 20.05.2015</t>
  </si>
  <si>
    <t>+21000,0 ТГД №111 от 01.06.15</t>
  </si>
  <si>
    <t>+1300,0 ТГД №111 от 01.06.15</t>
  </si>
  <si>
    <t>+1881,0 ТГД №111 от 01.06.15</t>
  </si>
  <si>
    <t>+2250,0 ТГД№111 от 01.06.15</t>
  </si>
  <si>
    <t>+750,0 ТГД №111 от 01.06.15</t>
  </si>
  <si>
    <t>+ 1019,0 ТГД №111 от 01.06.15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</si>
  <si>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</si>
  <si>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t>+10200,0 ТГД№111 от 01.06.15</t>
  </si>
  <si>
    <t>+150000,0 ТГД №111 от 01.06.15</t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</si>
  <si>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</si>
  <si>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t>+59700,0 ТГД №111 от 01.06.2015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</si>
  <si>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</si>
  <si>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</si>
  <si>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</si>
  <si>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</si>
  <si>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</si>
  <si>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</si>
  <si>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</si>
  <si>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</si>
  <si>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</si>
  <si>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t>Приложение 1
к постановлению администрации города Твери
от «10» июля 2015 № 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</si>
</sst>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i/>
      <sz val="10"/>
      <color theme="1" tint="4.9989318521683403E-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b/>
      <sz val="11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i/>
      <sz val="11"/>
      <color theme="1" tint="4.9989318521683403E-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22" fillId="2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1" fontId="8" fillId="3" borderId="0" xfId="0" applyNumberFormat="1" applyFont="1" applyFill="1" applyBorder="1" applyAlignment="1">
      <alignment horizontal="center" vertical="center" wrapText="1"/>
    </xf>
    <xf numFmtId="3" fontId="12" fillId="3" borderId="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49" fontId="24" fillId="3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49" fontId="4" fillId="3" borderId="0" xfId="0" applyNumberFormat="1" applyFont="1" applyFill="1" applyAlignment="1">
      <alignment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>
        <row r="7">
          <cell r="A7" t="str">
            <v>Код исполнителя (соисполнителя)</v>
          </cell>
        </row>
        <row r="9">
          <cell r="A9">
            <v>1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7"/>
  <sheetViews>
    <sheetView tabSelected="1" view="pageBreakPreview" topLeftCell="L1" zoomScale="80" zoomScaleNormal="90" zoomScaleSheetLayoutView="80" workbookViewId="0">
      <selection activeCell="S1" sqref="S1:X1"/>
    </sheetView>
  </sheetViews>
  <sheetFormatPr defaultColWidth="8.7109375" defaultRowHeight="15" x14ac:dyDescent="0.25"/>
  <cols>
    <col min="1" max="1" width="3.42578125" style="22" customWidth="1"/>
    <col min="2" max="2" width="3.5703125" style="22" customWidth="1"/>
    <col min="3" max="3" width="3.28515625" style="22" customWidth="1"/>
    <col min="4" max="4" width="3" style="22" customWidth="1"/>
    <col min="5" max="5" width="3.28515625" style="22" customWidth="1"/>
    <col min="6" max="6" width="3" style="22" customWidth="1"/>
    <col min="7" max="7" width="3.28515625" style="22" customWidth="1"/>
    <col min="8" max="9" width="3" style="22" customWidth="1"/>
    <col min="10" max="14" width="3.28515625" style="22" bestFit="1" customWidth="1"/>
    <col min="15" max="15" width="64.7109375" style="22" customWidth="1"/>
    <col min="16" max="16" width="11" style="69" customWidth="1"/>
    <col min="17" max="18" width="12.140625" style="70" bestFit="1" customWidth="1"/>
    <col min="19" max="21" width="10.5703125" style="70" customWidth="1"/>
    <col min="22" max="22" width="10.42578125" style="70" customWidth="1"/>
    <col min="23" max="23" width="12.28515625" style="72" bestFit="1" customWidth="1"/>
    <col min="24" max="24" width="11.28515625" style="70" customWidth="1"/>
    <col min="25" max="25" width="20.42578125" style="89" customWidth="1"/>
    <col min="26" max="26" width="23.140625" style="7" customWidth="1"/>
    <col min="27" max="16384" width="8.7109375" style="7"/>
  </cols>
  <sheetData>
    <row r="1" spans="1:25" s="19" customFormat="1" ht="4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69"/>
      <c r="Q1" s="70"/>
      <c r="R1" s="70"/>
      <c r="S1" s="132" t="s">
        <v>224</v>
      </c>
      <c r="T1" s="132"/>
      <c r="U1" s="132"/>
      <c r="V1" s="132"/>
      <c r="W1" s="132"/>
      <c r="X1" s="132"/>
      <c r="Y1" s="89"/>
    </row>
    <row r="2" spans="1:25" ht="13.15" customHeight="1" x14ac:dyDescent="0.25">
      <c r="A2" s="131" t="s">
        <v>52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</row>
    <row r="3" spans="1:25" ht="13.15" customHeight="1" x14ac:dyDescent="0.25">
      <c r="A3" s="131" t="s">
        <v>16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</row>
    <row r="4" spans="1:25" ht="13.15" customHeight="1" x14ac:dyDescent="0.25">
      <c r="A4" s="131" t="s">
        <v>22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</row>
    <row r="5" spans="1:25" ht="13.15" customHeight="1" x14ac:dyDescent="0.25">
      <c r="A5" s="131" t="s">
        <v>47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1:25" s="19" customFormat="1" ht="13.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17"/>
      <c r="Q6" s="105"/>
      <c r="R6" s="105"/>
      <c r="S6" s="105"/>
      <c r="T6" s="105"/>
      <c r="U6" s="105"/>
      <c r="V6" s="105"/>
      <c r="W6" s="105"/>
      <c r="X6" s="105"/>
      <c r="Y6" s="89"/>
    </row>
    <row r="7" spans="1:25" ht="14.65" customHeight="1" x14ac:dyDescent="0.25">
      <c r="A7" s="130" t="s">
        <v>17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</row>
    <row r="8" spans="1:25" ht="14.65" customHeight="1" x14ac:dyDescent="0.25">
      <c r="A8" s="130" t="s">
        <v>48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</row>
    <row r="9" spans="1:25" ht="19.149999999999999" customHeight="1" x14ac:dyDescent="0.25">
      <c r="A9" s="145" t="s">
        <v>53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</row>
    <row r="10" spans="1:25" x14ac:dyDescent="0.25">
      <c r="Q10" s="71"/>
      <c r="R10" s="71"/>
    </row>
    <row r="11" spans="1:25" s="1" customFormat="1" ht="33.6" customHeight="1" x14ac:dyDescent="0.25">
      <c r="A11" s="136" t="s">
        <v>24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9" t="s">
        <v>18</v>
      </c>
      <c r="P11" s="137" t="s">
        <v>19</v>
      </c>
      <c r="Q11" s="143" t="s">
        <v>181</v>
      </c>
      <c r="R11" s="143"/>
      <c r="S11" s="143"/>
      <c r="T11" s="143"/>
      <c r="U11" s="143"/>
      <c r="V11" s="144"/>
      <c r="W11" s="141" t="s">
        <v>14</v>
      </c>
      <c r="X11" s="142"/>
      <c r="Y11" s="90"/>
    </row>
    <row r="12" spans="1:25" s="1" customFormat="1" ht="60" customHeight="1" x14ac:dyDescent="0.25">
      <c r="A12" s="135" t="s">
        <v>196</v>
      </c>
      <c r="B12" s="135"/>
      <c r="C12" s="135"/>
      <c r="D12" s="135" t="s">
        <v>0</v>
      </c>
      <c r="E12" s="135"/>
      <c r="F12" s="136" t="s">
        <v>28</v>
      </c>
      <c r="G12" s="136"/>
      <c r="H12" s="135" t="s">
        <v>29</v>
      </c>
      <c r="I12" s="135"/>
      <c r="J12" s="135"/>
      <c r="K12" s="135"/>
      <c r="L12" s="135"/>
      <c r="M12" s="135"/>
      <c r="N12" s="135"/>
      <c r="O12" s="140"/>
      <c r="P12" s="138"/>
      <c r="Q12" s="73">
        <v>2015</v>
      </c>
      <c r="R12" s="73">
        <v>2016</v>
      </c>
      <c r="S12" s="73">
        <v>2017</v>
      </c>
      <c r="T12" s="73">
        <v>2018</v>
      </c>
      <c r="U12" s="73">
        <v>2019</v>
      </c>
      <c r="V12" s="73">
        <v>2020</v>
      </c>
      <c r="W12" s="73" t="s">
        <v>15</v>
      </c>
      <c r="X12" s="73" t="s">
        <v>170</v>
      </c>
      <c r="Y12" s="90"/>
    </row>
    <row r="13" spans="1:25" s="110" customFormat="1" ht="11.25" x14ac:dyDescent="0.25">
      <c r="A13" s="107">
        <f>'[1]Всего-дор'!A9</f>
        <v>1</v>
      </c>
      <c r="B13" s="107">
        <v>2</v>
      </c>
      <c r="C13" s="107">
        <v>3</v>
      </c>
      <c r="D13" s="107">
        <v>4</v>
      </c>
      <c r="E13" s="107">
        <v>5</v>
      </c>
      <c r="F13" s="107">
        <v>6</v>
      </c>
      <c r="G13" s="107">
        <v>7</v>
      </c>
      <c r="H13" s="107">
        <v>8</v>
      </c>
      <c r="I13" s="107">
        <v>9</v>
      </c>
      <c r="J13" s="107">
        <v>10</v>
      </c>
      <c r="K13" s="107">
        <v>11</v>
      </c>
      <c r="L13" s="107">
        <v>12</v>
      </c>
      <c r="M13" s="107">
        <v>13</v>
      </c>
      <c r="N13" s="107">
        <v>14</v>
      </c>
      <c r="O13" s="107">
        <v>15</v>
      </c>
      <c r="P13" s="108">
        <v>16</v>
      </c>
      <c r="Q13" s="108">
        <v>18</v>
      </c>
      <c r="R13" s="108">
        <v>19</v>
      </c>
      <c r="S13" s="108">
        <v>20</v>
      </c>
      <c r="T13" s="108">
        <v>21</v>
      </c>
      <c r="U13" s="108">
        <v>21</v>
      </c>
      <c r="V13" s="108">
        <v>22</v>
      </c>
      <c r="W13" s="108">
        <v>23</v>
      </c>
      <c r="X13" s="108">
        <v>24</v>
      </c>
      <c r="Y13" s="109"/>
    </row>
    <row r="14" spans="1:25" s="9" customFormat="1" ht="25.9" customHeight="1" x14ac:dyDescent="0.25">
      <c r="A14" s="98" t="s">
        <v>25</v>
      </c>
      <c r="B14" s="98" t="s">
        <v>25</v>
      </c>
      <c r="C14" s="98" t="s">
        <v>25</v>
      </c>
      <c r="D14" s="98" t="s">
        <v>25</v>
      </c>
      <c r="E14" s="98" t="s">
        <v>25</v>
      </c>
      <c r="F14" s="98" t="s">
        <v>25</v>
      </c>
      <c r="G14" s="98" t="s">
        <v>25</v>
      </c>
      <c r="H14" s="98" t="s">
        <v>25</v>
      </c>
      <c r="I14" s="98" t="s">
        <v>33</v>
      </c>
      <c r="J14" s="98" t="s">
        <v>25</v>
      </c>
      <c r="K14" s="98" t="s">
        <v>25</v>
      </c>
      <c r="L14" s="98" t="s">
        <v>25</v>
      </c>
      <c r="M14" s="98" t="s">
        <v>25</v>
      </c>
      <c r="N14" s="98" t="s">
        <v>25</v>
      </c>
      <c r="O14" s="13" t="s">
        <v>46</v>
      </c>
      <c r="P14" s="83" t="s">
        <v>177</v>
      </c>
      <c r="Q14" s="29">
        <f t="shared" ref="Q14:V14" si="0">Q28+Q132</f>
        <v>1349342.9</v>
      </c>
      <c r="R14" s="29">
        <f t="shared" si="0"/>
        <v>910492.7</v>
      </c>
      <c r="S14" s="29">
        <f t="shared" si="0"/>
        <v>968577.1</v>
      </c>
      <c r="T14" s="29">
        <f t="shared" si="0"/>
        <v>761103.39999999991</v>
      </c>
      <c r="U14" s="29">
        <f t="shared" si="0"/>
        <v>811953</v>
      </c>
      <c r="V14" s="29">
        <f t="shared" si="0"/>
        <v>811953</v>
      </c>
      <c r="W14" s="29">
        <f>Q14+R14+S14+T14+U14+V14</f>
        <v>5613422.0999999996</v>
      </c>
      <c r="X14" s="83">
        <v>2020</v>
      </c>
      <c r="Y14" s="91"/>
    </row>
    <row r="15" spans="1:25" s="5" customFormat="1" ht="13.5" hidden="1" customHeight="1" x14ac:dyDescent="0.25">
      <c r="A15" s="26">
        <f>'[1]Всего-дор'!A11</f>
        <v>0</v>
      </c>
      <c r="B15" s="26"/>
      <c r="C15" s="26"/>
      <c r="D15" s="26"/>
      <c r="E15" s="26"/>
      <c r="F15" s="26"/>
      <c r="G15" s="26"/>
      <c r="H15" s="27">
        <f>'[1]Всего-дор'!C11</f>
        <v>0</v>
      </c>
      <c r="I15" s="26">
        <f>'[1]Всего-дор'!D11</f>
        <v>0</v>
      </c>
      <c r="J15" s="26">
        <f>'[1]Всего-дор'!E11</f>
        <v>0</v>
      </c>
      <c r="K15" s="26">
        <f>'[1]Всего-дор'!F11</f>
        <v>0</v>
      </c>
      <c r="L15" s="26">
        <f>'[1]Всего-дор'!G11</f>
        <v>0</v>
      </c>
      <c r="M15" s="26"/>
      <c r="N15" s="26">
        <f>'[1]Всего-дор'!H11</f>
        <v>0</v>
      </c>
      <c r="O15" s="28" t="s">
        <v>3</v>
      </c>
      <c r="P15" s="74" t="s">
        <v>1</v>
      </c>
      <c r="Q15" s="75" t="e">
        <f>#REF!+#REF!+#REF!+#REF!</f>
        <v>#REF!</v>
      </c>
      <c r="R15" s="75" t="e">
        <f>#REF!+#REF!+#REF!+#REF!</f>
        <v>#REF!</v>
      </c>
      <c r="S15" s="32" t="e">
        <f t="shared" ref="S15:S20" si="1">R15*105.3%</f>
        <v>#REF!</v>
      </c>
      <c r="T15" s="32" t="e">
        <f t="shared" ref="T15:T77" si="2">S15*105.1%</f>
        <v>#REF!</v>
      </c>
      <c r="U15" s="32" t="e">
        <f t="shared" ref="U15:U77" si="3">T15*104.9%</f>
        <v>#REF!</v>
      </c>
      <c r="V15" s="32"/>
      <c r="W15" s="29" t="e">
        <f t="shared" ref="W15:W89" si="4">Q15+R15+S15+T15+U15+V15</f>
        <v>#REF!</v>
      </c>
      <c r="X15" s="76">
        <v>2019</v>
      </c>
      <c r="Y15" s="92"/>
    </row>
    <row r="16" spans="1:25" s="5" customFormat="1" ht="13.5" hidden="1" customHeight="1" x14ac:dyDescent="0.25">
      <c r="A16" s="26" t="str">
        <f>'[1]Всего-дор'!A12</f>
        <v>003</v>
      </c>
      <c r="B16" s="26"/>
      <c r="C16" s="26"/>
      <c r="D16" s="26"/>
      <c r="E16" s="26"/>
      <c r="F16" s="26"/>
      <c r="G16" s="26"/>
      <c r="H16" s="27">
        <f>'[1]Всего-дор'!C12</f>
        <v>0</v>
      </c>
      <c r="I16" s="26">
        <f>'[1]Всего-дор'!D12</f>
        <v>0</v>
      </c>
      <c r="J16" s="26">
        <f>'[1]Всего-дор'!E12</f>
        <v>0</v>
      </c>
      <c r="K16" s="26">
        <f>'[1]Всего-дор'!F12</f>
        <v>0</v>
      </c>
      <c r="L16" s="26">
        <f>'[1]Всего-дор'!G12</f>
        <v>0</v>
      </c>
      <c r="M16" s="26"/>
      <c r="N16" s="26">
        <f>'[1]Всего-дор'!H12</f>
        <v>0</v>
      </c>
      <c r="O16" s="28" t="s">
        <v>5</v>
      </c>
      <c r="P16" s="74" t="s">
        <v>1</v>
      </c>
      <c r="Q16" s="75" t="e">
        <f>#REF!+#REF!+#REF!+#REF!</f>
        <v>#REF!</v>
      </c>
      <c r="R16" s="75" t="e">
        <f>#REF!+#REF!+#REF!+#REF!</f>
        <v>#REF!</v>
      </c>
      <c r="S16" s="32" t="e">
        <f t="shared" si="1"/>
        <v>#REF!</v>
      </c>
      <c r="T16" s="32" t="e">
        <f t="shared" si="2"/>
        <v>#REF!</v>
      </c>
      <c r="U16" s="32" t="e">
        <f t="shared" si="3"/>
        <v>#REF!</v>
      </c>
      <c r="V16" s="32"/>
      <c r="W16" s="29" t="e">
        <f t="shared" si="4"/>
        <v>#REF!</v>
      </c>
      <c r="X16" s="76">
        <v>2019</v>
      </c>
      <c r="Y16" s="92"/>
    </row>
    <row r="17" spans="1:25" s="5" customFormat="1" ht="13.5" hidden="1" customHeight="1" x14ac:dyDescent="0.25">
      <c r="A17" s="26" t="str">
        <f>'[1]Всего-дор'!A13</f>
        <v>004</v>
      </c>
      <c r="B17" s="26"/>
      <c r="C17" s="26"/>
      <c r="D17" s="26"/>
      <c r="E17" s="26"/>
      <c r="F17" s="26"/>
      <c r="G17" s="26"/>
      <c r="H17" s="27">
        <f>'[1]Всего-дор'!C13</f>
        <v>0</v>
      </c>
      <c r="I17" s="26">
        <f>'[1]Всего-дор'!D13</f>
        <v>0</v>
      </c>
      <c r="J17" s="26">
        <f>'[1]Всего-дор'!E13</f>
        <v>0</v>
      </c>
      <c r="K17" s="26">
        <f>'[1]Всего-дор'!F13</f>
        <v>0</v>
      </c>
      <c r="L17" s="26">
        <f>'[1]Всего-дор'!G13</f>
        <v>0</v>
      </c>
      <c r="M17" s="26"/>
      <c r="N17" s="26">
        <f>'[1]Всего-дор'!H13</f>
        <v>0</v>
      </c>
      <c r="O17" s="28" t="s">
        <v>4</v>
      </c>
      <c r="P17" s="74" t="s">
        <v>1</v>
      </c>
      <c r="Q17" s="75" t="e">
        <f>#REF!+#REF!+#REF!+#REF!</f>
        <v>#REF!</v>
      </c>
      <c r="R17" s="75" t="e">
        <f>#REF!+#REF!+#REF!+#REF!</f>
        <v>#REF!</v>
      </c>
      <c r="S17" s="32" t="e">
        <f t="shared" si="1"/>
        <v>#REF!</v>
      </c>
      <c r="T17" s="32" t="e">
        <f t="shared" si="2"/>
        <v>#REF!</v>
      </c>
      <c r="U17" s="32" t="e">
        <f t="shared" si="3"/>
        <v>#REF!</v>
      </c>
      <c r="V17" s="32"/>
      <c r="W17" s="29" t="e">
        <f t="shared" si="4"/>
        <v>#REF!</v>
      </c>
      <c r="X17" s="76">
        <v>2019</v>
      </c>
      <c r="Y17" s="92"/>
    </row>
    <row r="18" spans="1:25" s="5" customFormat="1" ht="13.5" hidden="1" customHeight="1" x14ac:dyDescent="0.25">
      <c r="A18" s="26" t="str">
        <f>'[1]Всего-дор'!A14</f>
        <v>005</v>
      </c>
      <c r="B18" s="26"/>
      <c r="C18" s="26"/>
      <c r="D18" s="26"/>
      <c r="E18" s="26"/>
      <c r="F18" s="26"/>
      <c r="G18" s="26"/>
      <c r="H18" s="27">
        <f>'[1]Всего-дор'!C14</f>
        <v>0</v>
      </c>
      <c r="I18" s="26">
        <f>'[1]Всего-дор'!D14</f>
        <v>0</v>
      </c>
      <c r="J18" s="26">
        <f>'[1]Всего-дор'!E14</f>
        <v>0</v>
      </c>
      <c r="K18" s="26">
        <f>'[1]Всего-дор'!F14</f>
        <v>0</v>
      </c>
      <c r="L18" s="26">
        <f>'[1]Всего-дор'!G14</f>
        <v>0</v>
      </c>
      <c r="M18" s="26"/>
      <c r="N18" s="26">
        <f>'[1]Всего-дор'!H14</f>
        <v>0</v>
      </c>
      <c r="O18" s="28" t="s">
        <v>6</v>
      </c>
      <c r="P18" s="74" t="s">
        <v>1</v>
      </c>
      <c r="Q18" s="75" t="e">
        <f>#REF!+#REF!+#REF!+#REF!</f>
        <v>#REF!</v>
      </c>
      <c r="R18" s="75" t="e">
        <f>#REF!+#REF!+#REF!+#REF!</f>
        <v>#REF!</v>
      </c>
      <c r="S18" s="32" t="e">
        <f t="shared" si="1"/>
        <v>#REF!</v>
      </c>
      <c r="T18" s="32" t="e">
        <f t="shared" si="2"/>
        <v>#REF!</v>
      </c>
      <c r="U18" s="32" t="e">
        <f t="shared" si="3"/>
        <v>#REF!</v>
      </c>
      <c r="V18" s="32"/>
      <c r="W18" s="29" t="e">
        <f t="shared" si="4"/>
        <v>#REF!</v>
      </c>
      <c r="X18" s="76">
        <v>2019</v>
      </c>
      <c r="Y18" s="92"/>
    </row>
    <row r="19" spans="1:25" s="5" customFormat="1" ht="13.5" hidden="1" customHeight="1" x14ac:dyDescent="0.25">
      <c r="A19" s="26" t="str">
        <f>'[1]Всего-дор'!A15</f>
        <v>006</v>
      </c>
      <c r="B19" s="26"/>
      <c r="C19" s="26"/>
      <c r="D19" s="26"/>
      <c r="E19" s="26"/>
      <c r="F19" s="26"/>
      <c r="G19" s="26"/>
      <c r="H19" s="27">
        <f>'[1]Всего-дор'!C15</f>
        <v>0</v>
      </c>
      <c r="I19" s="26">
        <f>'[1]Всего-дор'!D15</f>
        <v>0</v>
      </c>
      <c r="J19" s="26">
        <f>'[1]Всего-дор'!E15</f>
        <v>0</v>
      </c>
      <c r="K19" s="26">
        <f>'[1]Всего-дор'!F15</f>
        <v>0</v>
      </c>
      <c r="L19" s="26">
        <f>'[1]Всего-дор'!G15</f>
        <v>0</v>
      </c>
      <c r="M19" s="26"/>
      <c r="N19" s="26">
        <f>'[1]Всего-дор'!H15</f>
        <v>0</v>
      </c>
      <c r="O19" s="28" t="s">
        <v>7</v>
      </c>
      <c r="P19" s="74" t="s">
        <v>1</v>
      </c>
      <c r="Q19" s="75" t="e">
        <f>#REF!</f>
        <v>#REF!</v>
      </c>
      <c r="R19" s="75" t="e">
        <f>#REF!</f>
        <v>#REF!</v>
      </c>
      <c r="S19" s="32" t="e">
        <f t="shared" si="1"/>
        <v>#REF!</v>
      </c>
      <c r="T19" s="32" t="e">
        <f t="shared" si="2"/>
        <v>#REF!</v>
      </c>
      <c r="U19" s="32" t="e">
        <f t="shared" si="3"/>
        <v>#REF!</v>
      </c>
      <c r="V19" s="32"/>
      <c r="W19" s="29" t="e">
        <f t="shared" si="4"/>
        <v>#REF!</v>
      </c>
      <c r="X19" s="76">
        <v>2019</v>
      </c>
      <c r="Y19" s="92"/>
    </row>
    <row r="20" spans="1:25" s="5" customFormat="1" ht="1.1499999999999999" hidden="1" customHeight="1" x14ac:dyDescent="0.25">
      <c r="A20" s="26" t="str">
        <f>'[1]Всего-дор'!A16</f>
        <v>007</v>
      </c>
      <c r="B20" s="26"/>
      <c r="C20" s="26"/>
      <c r="D20" s="26"/>
      <c r="E20" s="26"/>
      <c r="F20" s="26"/>
      <c r="G20" s="26"/>
      <c r="H20" s="27">
        <f>'[1]Всего-дор'!C16</f>
        <v>0</v>
      </c>
      <c r="I20" s="26">
        <f>'[1]Всего-дор'!D16</f>
        <v>0</v>
      </c>
      <c r="J20" s="26">
        <f>'[1]Всего-дор'!E16</f>
        <v>0</v>
      </c>
      <c r="K20" s="26">
        <f>'[1]Всего-дор'!F16</f>
        <v>0</v>
      </c>
      <c r="L20" s="26">
        <f>'[1]Всего-дор'!G16</f>
        <v>0</v>
      </c>
      <c r="M20" s="26"/>
      <c r="N20" s="26">
        <f>'[1]Всего-дор'!H16</f>
        <v>0</v>
      </c>
      <c r="O20" s="28" t="s">
        <v>2</v>
      </c>
      <c r="P20" s="74" t="s">
        <v>1</v>
      </c>
      <c r="Q20" s="75" t="e">
        <f>#REF!+#REF!+#REF!+#REF!+#REF!+#REF!+#REF!+#REF!+#REF!+#REF!+#REF!+#REF!</f>
        <v>#REF!</v>
      </c>
      <c r="R20" s="75" t="e">
        <f>#REF!+#REF!+#REF!+#REF!+#REF!+#REF!+#REF!+#REF!+#REF!+#REF!+#REF!+#REF!</f>
        <v>#REF!</v>
      </c>
      <c r="S20" s="32" t="e">
        <f t="shared" si="1"/>
        <v>#REF!</v>
      </c>
      <c r="T20" s="32" t="e">
        <f t="shared" si="2"/>
        <v>#REF!</v>
      </c>
      <c r="U20" s="32" t="e">
        <f t="shared" si="3"/>
        <v>#REF!</v>
      </c>
      <c r="V20" s="32"/>
      <c r="W20" s="29" t="e">
        <f t="shared" si="4"/>
        <v>#REF!</v>
      </c>
      <c r="X20" s="76">
        <v>2019</v>
      </c>
      <c r="Y20" s="92"/>
    </row>
    <row r="21" spans="1:25" s="2" customFormat="1" ht="44.25" x14ac:dyDescent="0.25">
      <c r="A21" s="30"/>
      <c r="B21" s="30"/>
      <c r="C21" s="30"/>
      <c r="D21" s="30"/>
      <c r="E21" s="30"/>
      <c r="F21" s="30"/>
      <c r="G21" s="30"/>
      <c r="H21" s="31"/>
      <c r="I21" s="30"/>
      <c r="J21" s="30"/>
      <c r="K21" s="30"/>
      <c r="L21" s="30"/>
      <c r="M21" s="30"/>
      <c r="N21" s="30"/>
      <c r="O21" s="15" t="s">
        <v>54</v>
      </c>
      <c r="P21" s="51"/>
      <c r="Q21" s="39"/>
      <c r="R21" s="39"/>
      <c r="S21" s="32"/>
      <c r="T21" s="32"/>
      <c r="U21" s="32"/>
      <c r="V21" s="32"/>
      <c r="W21" s="32"/>
      <c r="X21" s="51"/>
      <c r="Y21" s="88"/>
    </row>
    <row r="22" spans="1:25" s="2" customFormat="1" ht="45" x14ac:dyDescent="0.25">
      <c r="A22" s="30"/>
      <c r="B22" s="30"/>
      <c r="C22" s="30"/>
      <c r="D22" s="30"/>
      <c r="E22" s="30"/>
      <c r="F22" s="30"/>
      <c r="G22" s="30"/>
      <c r="H22" s="31"/>
      <c r="I22" s="30"/>
      <c r="J22" s="30"/>
      <c r="K22" s="30"/>
      <c r="L22" s="30"/>
      <c r="M22" s="30"/>
      <c r="N22" s="30"/>
      <c r="O22" s="33" t="s">
        <v>55</v>
      </c>
      <c r="P22" s="51" t="s">
        <v>178</v>
      </c>
      <c r="Q22" s="39"/>
      <c r="R22" s="39">
        <f t="shared" ref="R22:T22" si="5">R31</f>
        <v>18.7</v>
      </c>
      <c r="S22" s="39">
        <f t="shared" si="5"/>
        <v>79.599999999999994</v>
      </c>
      <c r="T22" s="39">
        <f t="shared" si="5"/>
        <v>7</v>
      </c>
      <c r="U22" s="39"/>
      <c r="V22" s="39"/>
      <c r="W22" s="32">
        <f t="shared" si="4"/>
        <v>105.3</v>
      </c>
      <c r="X22" s="51">
        <v>2018</v>
      </c>
      <c r="Y22" s="88"/>
    </row>
    <row r="23" spans="1:25" s="2" customFormat="1" ht="30" x14ac:dyDescent="0.25">
      <c r="A23" s="30"/>
      <c r="B23" s="30"/>
      <c r="C23" s="30"/>
      <c r="D23" s="30"/>
      <c r="E23" s="30"/>
      <c r="F23" s="30"/>
      <c r="G23" s="30"/>
      <c r="H23" s="31"/>
      <c r="I23" s="30"/>
      <c r="J23" s="30"/>
      <c r="K23" s="30"/>
      <c r="L23" s="30"/>
      <c r="M23" s="30"/>
      <c r="N23" s="30"/>
      <c r="O23" s="33" t="s">
        <v>56</v>
      </c>
      <c r="P23" s="51" t="s">
        <v>178</v>
      </c>
      <c r="Q23" s="39">
        <f>Q75</f>
        <v>353.9</v>
      </c>
      <c r="R23" s="39">
        <f t="shared" ref="R23:V23" si="6">R75</f>
        <v>316.10000000000002</v>
      </c>
      <c r="S23" s="39">
        <f t="shared" si="6"/>
        <v>300.2</v>
      </c>
      <c r="T23" s="39">
        <f t="shared" si="6"/>
        <v>300.2</v>
      </c>
      <c r="U23" s="39">
        <f t="shared" si="6"/>
        <v>300.2</v>
      </c>
      <c r="V23" s="39">
        <f t="shared" si="6"/>
        <v>300.2</v>
      </c>
      <c r="W23" s="32">
        <f t="shared" si="4"/>
        <v>1870.8000000000002</v>
      </c>
      <c r="X23" s="51">
        <v>2020</v>
      </c>
      <c r="Y23" s="88"/>
    </row>
    <row r="24" spans="1:25" s="2" customFormat="1" ht="45" x14ac:dyDescent="0.25">
      <c r="A24" s="30"/>
      <c r="B24" s="30"/>
      <c r="C24" s="30"/>
      <c r="D24" s="30"/>
      <c r="E24" s="30"/>
      <c r="F24" s="30"/>
      <c r="G24" s="30"/>
      <c r="H24" s="31"/>
      <c r="I24" s="30"/>
      <c r="J24" s="30"/>
      <c r="K24" s="30"/>
      <c r="L24" s="30"/>
      <c r="M24" s="30"/>
      <c r="N24" s="30"/>
      <c r="O24" s="33" t="s">
        <v>57</v>
      </c>
      <c r="P24" s="51" t="s">
        <v>178</v>
      </c>
      <c r="Q24" s="39">
        <f>Q91</f>
        <v>3894.1</v>
      </c>
      <c r="R24" s="39">
        <f t="shared" ref="R24:V24" si="7">R91</f>
        <v>3899.4</v>
      </c>
      <c r="S24" s="39">
        <f t="shared" si="7"/>
        <v>3936.1</v>
      </c>
      <c r="T24" s="39">
        <f t="shared" si="7"/>
        <v>3962.4</v>
      </c>
      <c r="U24" s="39">
        <f t="shared" si="7"/>
        <v>3969.4</v>
      </c>
      <c r="V24" s="39">
        <f t="shared" si="7"/>
        <v>3969.4</v>
      </c>
      <c r="W24" s="32">
        <f>V24</f>
        <v>3969.4</v>
      </c>
      <c r="X24" s="51">
        <v>2020</v>
      </c>
      <c r="Y24" s="88"/>
    </row>
    <row r="25" spans="1:25" s="2" customFormat="1" ht="55.9" customHeight="1" x14ac:dyDescent="0.25">
      <c r="A25" s="30"/>
      <c r="B25" s="30"/>
      <c r="C25" s="30"/>
      <c r="D25" s="30"/>
      <c r="E25" s="30"/>
      <c r="F25" s="30"/>
      <c r="G25" s="30"/>
      <c r="H25" s="31"/>
      <c r="I25" s="30"/>
      <c r="J25" s="30"/>
      <c r="K25" s="30"/>
      <c r="L25" s="30"/>
      <c r="M25" s="30"/>
      <c r="N25" s="30"/>
      <c r="O25" s="33" t="s">
        <v>58</v>
      </c>
      <c r="P25" s="51" t="s">
        <v>168</v>
      </c>
      <c r="Q25" s="61">
        <f>Q95</f>
        <v>4367</v>
      </c>
      <c r="R25" s="61">
        <f t="shared" ref="R25:V25" si="8">R95</f>
        <v>2965</v>
      </c>
      <c r="S25" s="61">
        <f t="shared" si="8"/>
        <v>2817</v>
      </c>
      <c r="T25" s="61">
        <f t="shared" si="8"/>
        <v>2817</v>
      </c>
      <c r="U25" s="61">
        <f t="shared" si="8"/>
        <v>2817</v>
      </c>
      <c r="V25" s="61">
        <f t="shared" si="8"/>
        <v>2817</v>
      </c>
      <c r="W25" s="34">
        <f t="shared" si="4"/>
        <v>18600</v>
      </c>
      <c r="X25" s="51">
        <v>2020</v>
      </c>
      <c r="Y25" s="88"/>
    </row>
    <row r="26" spans="1:25" s="2" customFormat="1" ht="55.15" customHeight="1" x14ac:dyDescent="0.25">
      <c r="A26" s="30"/>
      <c r="B26" s="30"/>
      <c r="C26" s="30"/>
      <c r="D26" s="30"/>
      <c r="E26" s="30"/>
      <c r="F26" s="30"/>
      <c r="G26" s="30"/>
      <c r="H26" s="31"/>
      <c r="I26" s="30"/>
      <c r="J26" s="30"/>
      <c r="K26" s="30"/>
      <c r="L26" s="30"/>
      <c r="M26" s="30"/>
      <c r="N26" s="30"/>
      <c r="O26" s="33" t="s">
        <v>59</v>
      </c>
      <c r="P26" s="51" t="s">
        <v>178</v>
      </c>
      <c r="Q26" s="39">
        <f>Q119</f>
        <v>46.8</v>
      </c>
      <c r="R26" s="39">
        <f t="shared" ref="R26:V26" si="9">R119</f>
        <v>11.100000000000001</v>
      </c>
      <c r="S26" s="39">
        <f t="shared" si="9"/>
        <v>10.5</v>
      </c>
      <c r="T26" s="39">
        <f t="shared" si="9"/>
        <v>10.5</v>
      </c>
      <c r="U26" s="39">
        <f t="shared" si="9"/>
        <v>10.5</v>
      </c>
      <c r="V26" s="39">
        <f t="shared" si="9"/>
        <v>10.5</v>
      </c>
      <c r="W26" s="32">
        <f t="shared" si="4"/>
        <v>99.9</v>
      </c>
      <c r="X26" s="51">
        <v>2020</v>
      </c>
      <c r="Y26" s="88"/>
    </row>
    <row r="27" spans="1:25" s="2" customFormat="1" ht="30" x14ac:dyDescent="0.25">
      <c r="A27" s="30"/>
      <c r="B27" s="30"/>
      <c r="C27" s="30"/>
      <c r="D27" s="30"/>
      <c r="E27" s="30"/>
      <c r="F27" s="30"/>
      <c r="G27" s="30"/>
      <c r="H27" s="31"/>
      <c r="I27" s="30"/>
      <c r="J27" s="30"/>
      <c r="K27" s="30"/>
      <c r="L27" s="30"/>
      <c r="M27" s="30"/>
      <c r="N27" s="30"/>
      <c r="O27" s="33" t="s">
        <v>60</v>
      </c>
      <c r="P27" s="51" t="s">
        <v>179</v>
      </c>
      <c r="Q27" s="39">
        <f t="shared" ref="Q27:V27" si="10">Q134</f>
        <v>32718</v>
      </c>
      <c r="R27" s="39">
        <f t="shared" si="10"/>
        <v>35127.4</v>
      </c>
      <c r="S27" s="39">
        <f t="shared" si="10"/>
        <v>35127.4</v>
      </c>
      <c r="T27" s="39">
        <f t="shared" si="10"/>
        <v>35127.4</v>
      </c>
      <c r="U27" s="39">
        <f t="shared" si="10"/>
        <v>35127.4</v>
      </c>
      <c r="V27" s="39">
        <f t="shared" si="10"/>
        <v>35127.4</v>
      </c>
      <c r="W27" s="32">
        <f t="shared" si="4"/>
        <v>208354.99999999997</v>
      </c>
      <c r="X27" s="51">
        <v>2020</v>
      </c>
      <c r="Y27" s="88"/>
    </row>
    <row r="28" spans="1:25" ht="25.15" customHeight="1" x14ac:dyDescent="0.25">
      <c r="A28" s="23" t="s">
        <v>25</v>
      </c>
      <c r="B28" s="23" t="s">
        <v>25</v>
      </c>
      <c r="C28" s="23" t="s">
        <v>25</v>
      </c>
      <c r="D28" s="23" t="s">
        <v>25</v>
      </c>
      <c r="E28" s="23" t="s">
        <v>35</v>
      </c>
      <c r="F28" s="23" t="s">
        <v>25</v>
      </c>
      <c r="G28" s="23" t="s">
        <v>34</v>
      </c>
      <c r="H28" s="23" t="s">
        <v>25</v>
      </c>
      <c r="I28" s="23" t="s">
        <v>33</v>
      </c>
      <c r="J28" s="23" t="s">
        <v>26</v>
      </c>
      <c r="K28" s="23" t="s">
        <v>25</v>
      </c>
      <c r="L28" s="23" t="s">
        <v>25</v>
      </c>
      <c r="M28" s="23" t="s">
        <v>25</v>
      </c>
      <c r="N28" s="23" t="s">
        <v>25</v>
      </c>
      <c r="O28" s="20" t="s">
        <v>50</v>
      </c>
      <c r="P28" s="35" t="s">
        <v>177</v>
      </c>
      <c r="Q28" s="25">
        <f t="shared" ref="Q28:V28" si="11">Q29+Q74+Q90+Q118</f>
        <v>949651.89999999991</v>
      </c>
      <c r="R28" s="25">
        <f t="shared" si="11"/>
        <v>838842.7</v>
      </c>
      <c r="S28" s="25">
        <f t="shared" si="11"/>
        <v>925210.1</v>
      </c>
      <c r="T28" s="25">
        <f t="shared" si="11"/>
        <v>709736.39999999991</v>
      </c>
      <c r="U28" s="25">
        <f t="shared" si="11"/>
        <v>693586</v>
      </c>
      <c r="V28" s="25">
        <f t="shared" si="11"/>
        <v>693586</v>
      </c>
      <c r="W28" s="25">
        <f t="shared" si="4"/>
        <v>4810613.0999999996</v>
      </c>
      <c r="X28" s="35">
        <v>2020</v>
      </c>
    </row>
    <row r="29" spans="1:25" s="3" customFormat="1" ht="42.75" x14ac:dyDescent="0.25">
      <c r="A29" s="36" t="s">
        <v>25</v>
      </c>
      <c r="B29" s="36" t="s">
        <v>25</v>
      </c>
      <c r="C29" s="36" t="s">
        <v>25</v>
      </c>
      <c r="D29" s="36" t="s">
        <v>25</v>
      </c>
      <c r="E29" s="36" t="s">
        <v>35</v>
      </c>
      <c r="F29" s="36" t="s">
        <v>25</v>
      </c>
      <c r="G29" s="36" t="s">
        <v>34</v>
      </c>
      <c r="H29" s="36" t="s">
        <v>25</v>
      </c>
      <c r="I29" s="36" t="s">
        <v>33</v>
      </c>
      <c r="J29" s="36" t="s">
        <v>26</v>
      </c>
      <c r="K29" s="36" t="s">
        <v>25</v>
      </c>
      <c r="L29" s="36" t="s">
        <v>26</v>
      </c>
      <c r="M29" s="36" t="s">
        <v>25</v>
      </c>
      <c r="N29" s="36" t="s">
        <v>25</v>
      </c>
      <c r="O29" s="37" t="s">
        <v>40</v>
      </c>
      <c r="P29" s="77" t="s">
        <v>177</v>
      </c>
      <c r="Q29" s="52">
        <f>Q33+Q38+Q43+Q48+Q51+Q54+Q56+Q58+Q62+Q65+Q67+Q69+Q72</f>
        <v>89456.3</v>
      </c>
      <c r="R29" s="52">
        <f>R33+R38+R43+R48+R51+R54+R56+R58+R62+R65+R67</f>
        <v>108752.7</v>
      </c>
      <c r="S29" s="52">
        <f>S33+S38+S43+S48+S51+S54+S56+S58+S62+S65+S67</f>
        <v>231624.1</v>
      </c>
      <c r="T29" s="52">
        <f>T33+T38+T43+T48+T51+T54+T56+T58+T62+T65+T67</f>
        <v>16150.4</v>
      </c>
      <c r="U29" s="52"/>
      <c r="V29" s="52"/>
      <c r="W29" s="52">
        <f>W33+W38+W43+W48+W51+W54+W56+W58+W62+W65+W67+W69+W72</f>
        <v>445983.5</v>
      </c>
      <c r="X29" s="77">
        <v>2018</v>
      </c>
      <c r="Y29" s="93"/>
    </row>
    <row r="30" spans="1:25" s="4" customFormat="1" ht="29.25" x14ac:dyDescent="0.25">
      <c r="A30" s="31"/>
      <c r="B30" s="31"/>
      <c r="C30" s="31"/>
      <c r="D30" s="31"/>
      <c r="E30" s="31"/>
      <c r="F30" s="31"/>
      <c r="G30" s="31"/>
      <c r="H30" s="31"/>
      <c r="I30" s="30"/>
      <c r="J30" s="31"/>
      <c r="K30" s="31"/>
      <c r="L30" s="31"/>
      <c r="M30" s="31"/>
      <c r="N30" s="31"/>
      <c r="O30" s="15" t="s">
        <v>61</v>
      </c>
      <c r="P30" s="51" t="s">
        <v>11</v>
      </c>
      <c r="Q30" s="39"/>
      <c r="R30" s="39">
        <f t="shared" ref="R30:T31" si="12">R36+R41+R46+R60+R63</f>
        <v>0.6</v>
      </c>
      <c r="S30" s="39">
        <f t="shared" si="12"/>
        <v>3.5</v>
      </c>
      <c r="T30" s="39">
        <f t="shared" si="12"/>
        <v>0.5</v>
      </c>
      <c r="U30" s="39"/>
      <c r="V30" s="39"/>
      <c r="W30" s="32">
        <f t="shared" si="4"/>
        <v>4.5999999999999996</v>
      </c>
      <c r="X30" s="51">
        <v>2018</v>
      </c>
      <c r="Y30" s="87"/>
    </row>
    <row r="31" spans="1:25" s="4" customFormat="1" ht="30" x14ac:dyDescent="0.25">
      <c r="A31" s="31"/>
      <c r="B31" s="31"/>
      <c r="C31" s="31"/>
      <c r="D31" s="31"/>
      <c r="E31" s="31"/>
      <c r="F31" s="31"/>
      <c r="G31" s="31"/>
      <c r="H31" s="31"/>
      <c r="I31" s="30"/>
      <c r="J31" s="31"/>
      <c r="K31" s="31"/>
      <c r="L31" s="31"/>
      <c r="M31" s="31"/>
      <c r="N31" s="31"/>
      <c r="O31" s="15" t="s">
        <v>62</v>
      </c>
      <c r="P31" s="51" t="s">
        <v>178</v>
      </c>
      <c r="Q31" s="39"/>
      <c r="R31" s="39">
        <f t="shared" si="12"/>
        <v>18.7</v>
      </c>
      <c r="S31" s="39">
        <f t="shared" si="12"/>
        <v>79.599999999999994</v>
      </c>
      <c r="T31" s="39">
        <f t="shared" si="12"/>
        <v>7</v>
      </c>
      <c r="U31" s="39"/>
      <c r="V31" s="39"/>
      <c r="W31" s="32">
        <f t="shared" si="4"/>
        <v>105.3</v>
      </c>
      <c r="X31" s="51">
        <v>2018</v>
      </c>
      <c r="Y31" s="87"/>
    </row>
    <row r="32" spans="1:25" s="4" customFormat="1" ht="44.25" x14ac:dyDescent="0.25">
      <c r="A32" s="31"/>
      <c r="B32" s="31"/>
      <c r="C32" s="31"/>
      <c r="D32" s="31"/>
      <c r="E32" s="31"/>
      <c r="F32" s="31"/>
      <c r="G32" s="31"/>
      <c r="H32" s="31"/>
      <c r="I32" s="30"/>
      <c r="J32" s="31"/>
      <c r="K32" s="31"/>
      <c r="L32" s="31"/>
      <c r="M32" s="31"/>
      <c r="N32" s="31"/>
      <c r="O32" s="15" t="s">
        <v>63</v>
      </c>
      <c r="P32" s="51" t="s">
        <v>11</v>
      </c>
      <c r="Q32" s="39">
        <f>Q50+Q53+Q55</f>
        <v>1.9000000000000001</v>
      </c>
      <c r="R32" s="39"/>
      <c r="S32" s="39"/>
      <c r="T32" s="39"/>
      <c r="U32" s="39"/>
      <c r="V32" s="39"/>
      <c r="W32" s="32">
        <f t="shared" si="4"/>
        <v>1.9000000000000001</v>
      </c>
      <c r="X32" s="51">
        <v>2015</v>
      </c>
      <c r="Y32" s="87"/>
    </row>
    <row r="33" spans="1:26" s="4" customFormat="1" ht="45" x14ac:dyDescent="0.25">
      <c r="A33" s="40" t="s">
        <v>25</v>
      </c>
      <c r="B33" s="40" t="s">
        <v>25</v>
      </c>
      <c r="C33" s="40" t="s">
        <v>42</v>
      </c>
      <c r="D33" s="40" t="s">
        <v>25</v>
      </c>
      <c r="E33" s="40" t="s">
        <v>35</v>
      </c>
      <c r="F33" s="40" t="s">
        <v>25</v>
      </c>
      <c r="G33" s="40" t="s">
        <v>34</v>
      </c>
      <c r="H33" s="40" t="s">
        <v>25</v>
      </c>
      <c r="I33" s="40" t="s">
        <v>33</v>
      </c>
      <c r="J33" s="40" t="s">
        <v>26</v>
      </c>
      <c r="K33" s="40" t="s">
        <v>25</v>
      </c>
      <c r="L33" s="40" t="s">
        <v>26</v>
      </c>
      <c r="M33" s="40" t="s">
        <v>25</v>
      </c>
      <c r="N33" s="40" t="s">
        <v>25</v>
      </c>
      <c r="O33" s="41" t="s">
        <v>64</v>
      </c>
      <c r="P33" s="49" t="s">
        <v>177</v>
      </c>
      <c r="Q33" s="43">
        <f>Q34+Q35</f>
        <v>30000</v>
      </c>
      <c r="R33" s="43">
        <f t="shared" ref="R33:S33" si="13">R34+R35</f>
        <v>71052.7</v>
      </c>
      <c r="S33" s="43">
        <f t="shared" si="13"/>
        <v>189473.7</v>
      </c>
      <c r="T33" s="43"/>
      <c r="U33" s="43"/>
      <c r="V33" s="43"/>
      <c r="W33" s="43">
        <f t="shared" si="4"/>
        <v>290526.40000000002</v>
      </c>
      <c r="X33" s="49">
        <v>2017</v>
      </c>
      <c r="Y33" s="87"/>
    </row>
    <row r="34" spans="1:26" s="4" customFormat="1" ht="45" x14ac:dyDescent="0.25">
      <c r="A34" s="40" t="s">
        <v>25</v>
      </c>
      <c r="B34" s="40" t="s">
        <v>25</v>
      </c>
      <c r="C34" s="40" t="s">
        <v>42</v>
      </c>
      <c r="D34" s="40" t="s">
        <v>25</v>
      </c>
      <c r="E34" s="40" t="s">
        <v>35</v>
      </c>
      <c r="F34" s="40" t="s">
        <v>25</v>
      </c>
      <c r="G34" s="40" t="s">
        <v>34</v>
      </c>
      <c r="H34" s="40" t="s">
        <v>25</v>
      </c>
      <c r="I34" s="40" t="s">
        <v>33</v>
      </c>
      <c r="J34" s="40" t="s">
        <v>26</v>
      </c>
      <c r="K34" s="40" t="s">
        <v>25</v>
      </c>
      <c r="L34" s="40" t="s">
        <v>26</v>
      </c>
      <c r="M34" s="40" t="s">
        <v>25</v>
      </c>
      <c r="N34" s="40" t="s">
        <v>26</v>
      </c>
      <c r="O34" s="41" t="s">
        <v>64</v>
      </c>
      <c r="P34" s="49" t="s">
        <v>177</v>
      </c>
      <c r="Q34" s="44">
        <f>130000-100000</f>
        <v>30000</v>
      </c>
      <c r="R34" s="44"/>
      <c r="S34" s="44"/>
      <c r="T34" s="44"/>
      <c r="U34" s="44"/>
      <c r="V34" s="44"/>
      <c r="W34" s="43">
        <f t="shared" si="4"/>
        <v>30000</v>
      </c>
      <c r="X34" s="49">
        <v>2015</v>
      </c>
      <c r="Y34" s="96" t="s">
        <v>165</v>
      </c>
      <c r="Z34" s="97">
        <v>2016</v>
      </c>
    </row>
    <row r="35" spans="1:26" s="4" customFormat="1" ht="45" x14ac:dyDescent="0.25">
      <c r="A35" s="40" t="s">
        <v>25</v>
      </c>
      <c r="B35" s="40" t="s">
        <v>25</v>
      </c>
      <c r="C35" s="40" t="s">
        <v>42</v>
      </c>
      <c r="D35" s="40" t="s">
        <v>25</v>
      </c>
      <c r="E35" s="40" t="s">
        <v>35</v>
      </c>
      <c r="F35" s="40" t="s">
        <v>25</v>
      </c>
      <c r="G35" s="40" t="s">
        <v>34</v>
      </c>
      <c r="H35" s="40" t="s">
        <v>25</v>
      </c>
      <c r="I35" s="40" t="s">
        <v>33</v>
      </c>
      <c r="J35" s="40" t="s">
        <v>26</v>
      </c>
      <c r="K35" s="40" t="s">
        <v>42</v>
      </c>
      <c r="L35" s="40" t="s">
        <v>37</v>
      </c>
      <c r="M35" s="40" t="s">
        <v>26</v>
      </c>
      <c r="N35" s="40" t="s">
        <v>26</v>
      </c>
      <c r="O35" s="41" t="s">
        <v>64</v>
      </c>
      <c r="P35" s="49" t="s">
        <v>177</v>
      </c>
      <c r="Q35" s="44"/>
      <c r="R35" s="44">
        <f>189473.7-189473.7+71052.7</f>
        <v>71052.7</v>
      </c>
      <c r="S35" s="44">
        <v>189473.7</v>
      </c>
      <c r="T35" s="44"/>
      <c r="U35" s="44"/>
      <c r="V35" s="44"/>
      <c r="W35" s="43">
        <f t="shared" si="4"/>
        <v>260526.40000000002</v>
      </c>
      <c r="X35" s="49">
        <v>2017</v>
      </c>
      <c r="Y35" s="88" t="s">
        <v>164</v>
      </c>
      <c r="Z35" s="88" t="s">
        <v>166</v>
      </c>
    </row>
    <row r="36" spans="1:26" s="102" customFormat="1" ht="27.6" customHeight="1" x14ac:dyDescent="0.25">
      <c r="A36" s="31"/>
      <c r="B36" s="31"/>
      <c r="C36" s="31"/>
      <c r="D36" s="31"/>
      <c r="E36" s="31"/>
      <c r="F36" s="31"/>
      <c r="G36" s="31"/>
      <c r="H36" s="31"/>
      <c r="I36" s="30"/>
      <c r="J36" s="31"/>
      <c r="K36" s="31"/>
      <c r="L36" s="31"/>
      <c r="M36" s="31"/>
      <c r="N36" s="31"/>
      <c r="O36" s="15" t="s">
        <v>65</v>
      </c>
      <c r="P36" s="51" t="s">
        <v>11</v>
      </c>
      <c r="Q36" s="103"/>
      <c r="R36" s="103"/>
      <c r="S36" s="103">
        <v>0.3</v>
      </c>
      <c r="T36" s="104"/>
      <c r="U36" s="104"/>
      <c r="V36" s="104"/>
      <c r="W36" s="32">
        <f t="shared" si="4"/>
        <v>0.3</v>
      </c>
      <c r="X36" s="51">
        <v>2017</v>
      </c>
      <c r="Y36" s="101"/>
    </row>
    <row r="37" spans="1:26" s="102" customFormat="1" ht="30" x14ac:dyDescent="0.25">
      <c r="A37" s="31"/>
      <c r="B37" s="31"/>
      <c r="C37" s="31"/>
      <c r="D37" s="31"/>
      <c r="E37" s="31"/>
      <c r="F37" s="31"/>
      <c r="G37" s="31"/>
      <c r="H37" s="31"/>
      <c r="I37" s="30"/>
      <c r="J37" s="31"/>
      <c r="K37" s="31"/>
      <c r="L37" s="31"/>
      <c r="M37" s="31"/>
      <c r="N37" s="31"/>
      <c r="O37" s="15" t="s">
        <v>62</v>
      </c>
      <c r="P37" s="51" t="s">
        <v>178</v>
      </c>
      <c r="Q37" s="39"/>
      <c r="R37" s="39"/>
      <c r="S37" s="39">
        <v>13.3</v>
      </c>
      <c r="T37" s="32"/>
      <c r="U37" s="32"/>
      <c r="V37" s="32"/>
      <c r="W37" s="32">
        <f t="shared" si="4"/>
        <v>13.3</v>
      </c>
      <c r="X37" s="51">
        <v>2017</v>
      </c>
      <c r="Y37" s="101"/>
    </row>
    <row r="38" spans="1:26" s="4" customFormat="1" ht="44.25" x14ac:dyDescent="0.25">
      <c r="A38" s="40" t="s">
        <v>25</v>
      </c>
      <c r="B38" s="40" t="s">
        <v>25</v>
      </c>
      <c r="C38" s="40" t="s">
        <v>42</v>
      </c>
      <c r="D38" s="40" t="s">
        <v>25</v>
      </c>
      <c r="E38" s="40" t="s">
        <v>35</v>
      </c>
      <c r="F38" s="40" t="s">
        <v>25</v>
      </c>
      <c r="G38" s="40" t="s">
        <v>34</v>
      </c>
      <c r="H38" s="40" t="s">
        <v>25</v>
      </c>
      <c r="I38" s="40" t="s">
        <v>33</v>
      </c>
      <c r="J38" s="40" t="s">
        <v>26</v>
      </c>
      <c r="K38" s="40" t="s">
        <v>25</v>
      </c>
      <c r="L38" s="40" t="s">
        <v>26</v>
      </c>
      <c r="M38" s="40" t="s">
        <v>25</v>
      </c>
      <c r="N38" s="40" t="s">
        <v>27</v>
      </c>
      <c r="O38" s="45" t="s">
        <v>66</v>
      </c>
      <c r="P38" s="49" t="s">
        <v>177</v>
      </c>
      <c r="Q38" s="43">
        <v>900</v>
      </c>
      <c r="R38" s="43">
        <v>6000</v>
      </c>
      <c r="S38" s="43">
        <v>6000</v>
      </c>
      <c r="T38" s="43"/>
      <c r="U38" s="43"/>
      <c r="V38" s="43"/>
      <c r="W38" s="43">
        <f t="shared" si="4"/>
        <v>12900</v>
      </c>
      <c r="X38" s="49">
        <v>2017</v>
      </c>
      <c r="Y38" s="87"/>
    </row>
    <row r="39" spans="1:26" s="102" customFormat="1" ht="44.25" x14ac:dyDescent="0.25">
      <c r="A39" s="30"/>
      <c r="B39" s="30"/>
      <c r="C39" s="30"/>
      <c r="D39" s="30"/>
      <c r="E39" s="31"/>
      <c r="F39" s="31"/>
      <c r="G39" s="31"/>
      <c r="H39" s="31"/>
      <c r="I39" s="30"/>
      <c r="J39" s="31"/>
      <c r="K39" s="31"/>
      <c r="L39" s="31"/>
      <c r="M39" s="31"/>
      <c r="N39" s="31"/>
      <c r="O39" s="111" t="s">
        <v>197</v>
      </c>
      <c r="P39" s="51" t="s">
        <v>167</v>
      </c>
      <c r="Q39" s="61">
        <v>1</v>
      </c>
      <c r="R39" s="61"/>
      <c r="S39" s="61"/>
      <c r="T39" s="61"/>
      <c r="U39" s="61"/>
      <c r="V39" s="61"/>
      <c r="W39" s="34">
        <f>Q39</f>
        <v>1</v>
      </c>
      <c r="X39" s="51">
        <v>2015</v>
      </c>
      <c r="Y39" s="101"/>
    </row>
    <row r="40" spans="1:26" s="102" customFormat="1" ht="29.25" x14ac:dyDescent="0.25">
      <c r="A40" s="30"/>
      <c r="B40" s="30"/>
      <c r="C40" s="30"/>
      <c r="D40" s="30"/>
      <c r="E40" s="31"/>
      <c r="F40" s="31"/>
      <c r="G40" s="31"/>
      <c r="H40" s="31"/>
      <c r="I40" s="30"/>
      <c r="J40" s="31"/>
      <c r="K40" s="31"/>
      <c r="L40" s="31"/>
      <c r="M40" s="31"/>
      <c r="N40" s="31"/>
      <c r="O40" s="111" t="s">
        <v>187</v>
      </c>
      <c r="P40" s="51" t="s">
        <v>10</v>
      </c>
      <c r="Q40" s="61"/>
      <c r="R40" s="61">
        <v>50</v>
      </c>
      <c r="S40" s="61">
        <v>100</v>
      </c>
      <c r="T40" s="61"/>
      <c r="U40" s="61"/>
      <c r="V40" s="61"/>
      <c r="W40" s="34">
        <v>100</v>
      </c>
      <c r="X40" s="51">
        <v>2017</v>
      </c>
      <c r="Y40" s="101"/>
    </row>
    <row r="41" spans="1:26" s="102" customFormat="1" ht="27.6" customHeight="1" x14ac:dyDescent="0.25">
      <c r="A41" s="31"/>
      <c r="B41" s="31"/>
      <c r="C41" s="31"/>
      <c r="D41" s="31"/>
      <c r="E41" s="31"/>
      <c r="F41" s="31"/>
      <c r="G41" s="31"/>
      <c r="H41" s="31"/>
      <c r="I41" s="30"/>
      <c r="J41" s="31"/>
      <c r="K41" s="31"/>
      <c r="L41" s="31"/>
      <c r="M41" s="31"/>
      <c r="N41" s="31"/>
      <c r="O41" s="111" t="s">
        <v>188</v>
      </c>
      <c r="P41" s="51" t="s">
        <v>11</v>
      </c>
      <c r="Q41" s="39"/>
      <c r="R41" s="39"/>
      <c r="S41" s="39">
        <v>1.2</v>
      </c>
      <c r="T41" s="39"/>
      <c r="U41" s="39"/>
      <c r="V41" s="39"/>
      <c r="W41" s="32">
        <f t="shared" si="4"/>
        <v>1.2</v>
      </c>
      <c r="X41" s="51">
        <v>2017</v>
      </c>
      <c r="Y41" s="101"/>
    </row>
    <row r="42" spans="1:26" s="102" customFormat="1" ht="30" x14ac:dyDescent="0.25">
      <c r="A42" s="31"/>
      <c r="B42" s="31"/>
      <c r="C42" s="31"/>
      <c r="D42" s="31"/>
      <c r="E42" s="31"/>
      <c r="F42" s="31"/>
      <c r="G42" s="31"/>
      <c r="H42" s="31"/>
      <c r="I42" s="30"/>
      <c r="J42" s="31"/>
      <c r="K42" s="31"/>
      <c r="L42" s="31"/>
      <c r="M42" s="31"/>
      <c r="N42" s="31"/>
      <c r="O42" s="111" t="s">
        <v>189</v>
      </c>
      <c r="P42" s="51" t="s">
        <v>178</v>
      </c>
      <c r="Q42" s="39"/>
      <c r="R42" s="39"/>
      <c r="S42" s="39">
        <v>44.3</v>
      </c>
      <c r="T42" s="39"/>
      <c r="U42" s="39"/>
      <c r="V42" s="39"/>
      <c r="W42" s="32">
        <f t="shared" si="4"/>
        <v>44.3</v>
      </c>
      <c r="X42" s="51">
        <v>2017</v>
      </c>
      <c r="Y42" s="101"/>
    </row>
    <row r="43" spans="1:26" s="4" customFormat="1" ht="44.25" x14ac:dyDescent="0.25">
      <c r="A43" s="40" t="s">
        <v>25</v>
      </c>
      <c r="B43" s="40" t="s">
        <v>25</v>
      </c>
      <c r="C43" s="40" t="s">
        <v>42</v>
      </c>
      <c r="D43" s="40" t="s">
        <v>25</v>
      </c>
      <c r="E43" s="40" t="s">
        <v>35</v>
      </c>
      <c r="F43" s="40" t="s">
        <v>25</v>
      </c>
      <c r="G43" s="40" t="s">
        <v>34</v>
      </c>
      <c r="H43" s="40" t="s">
        <v>25</v>
      </c>
      <c r="I43" s="40" t="s">
        <v>33</v>
      </c>
      <c r="J43" s="40" t="s">
        <v>26</v>
      </c>
      <c r="K43" s="40" t="s">
        <v>25</v>
      </c>
      <c r="L43" s="40" t="s">
        <v>26</v>
      </c>
      <c r="M43" s="40" t="s">
        <v>25</v>
      </c>
      <c r="N43" s="40" t="s">
        <v>36</v>
      </c>
      <c r="O43" s="45" t="s">
        <v>67</v>
      </c>
      <c r="P43" s="49" t="s">
        <v>177</v>
      </c>
      <c r="Q43" s="43">
        <v>20000</v>
      </c>
      <c r="R43" s="43">
        <v>20000</v>
      </c>
      <c r="S43" s="43">
        <v>20000</v>
      </c>
      <c r="T43" s="43"/>
      <c r="U43" s="43"/>
      <c r="V43" s="43"/>
      <c r="W43" s="43">
        <f t="shared" si="4"/>
        <v>60000</v>
      </c>
      <c r="X43" s="49">
        <v>2017</v>
      </c>
      <c r="Y43" s="87"/>
    </row>
    <row r="44" spans="1:26" s="102" customFormat="1" ht="44.25" x14ac:dyDescent="0.25">
      <c r="A44" s="30"/>
      <c r="B44" s="30"/>
      <c r="C44" s="30"/>
      <c r="D44" s="30"/>
      <c r="E44" s="31"/>
      <c r="F44" s="31"/>
      <c r="G44" s="31"/>
      <c r="H44" s="31"/>
      <c r="I44" s="30"/>
      <c r="J44" s="31"/>
      <c r="K44" s="31"/>
      <c r="L44" s="31"/>
      <c r="M44" s="31"/>
      <c r="N44" s="31"/>
      <c r="O44" s="111" t="s">
        <v>184</v>
      </c>
      <c r="P44" s="51" t="s">
        <v>167</v>
      </c>
      <c r="Q44" s="61">
        <v>1</v>
      </c>
      <c r="R44" s="61"/>
      <c r="S44" s="61"/>
      <c r="T44" s="61"/>
      <c r="U44" s="61"/>
      <c r="V44" s="61"/>
      <c r="W44" s="34">
        <f>Q44</f>
        <v>1</v>
      </c>
      <c r="X44" s="51">
        <v>2015</v>
      </c>
      <c r="Y44" s="101"/>
    </row>
    <row r="45" spans="1:26" s="102" customFormat="1" ht="29.25" x14ac:dyDescent="0.25">
      <c r="A45" s="30"/>
      <c r="B45" s="30"/>
      <c r="C45" s="30"/>
      <c r="D45" s="30"/>
      <c r="E45" s="31"/>
      <c r="F45" s="31"/>
      <c r="G45" s="31"/>
      <c r="H45" s="31"/>
      <c r="I45" s="30"/>
      <c r="J45" s="31"/>
      <c r="K45" s="31"/>
      <c r="L45" s="31"/>
      <c r="M45" s="31"/>
      <c r="N45" s="31"/>
      <c r="O45" s="111" t="s">
        <v>187</v>
      </c>
      <c r="P45" s="51" t="s">
        <v>10</v>
      </c>
      <c r="Q45" s="61"/>
      <c r="R45" s="61">
        <v>50</v>
      </c>
      <c r="S45" s="61">
        <v>100</v>
      </c>
      <c r="T45" s="61"/>
      <c r="U45" s="61"/>
      <c r="V45" s="61"/>
      <c r="W45" s="34">
        <v>100</v>
      </c>
      <c r="X45" s="51">
        <v>2017</v>
      </c>
      <c r="Y45" s="101"/>
    </row>
    <row r="46" spans="1:26" s="102" customFormat="1" ht="27.6" customHeight="1" x14ac:dyDescent="0.25">
      <c r="A46" s="31"/>
      <c r="B46" s="31"/>
      <c r="C46" s="31"/>
      <c r="D46" s="31"/>
      <c r="E46" s="31"/>
      <c r="F46" s="31"/>
      <c r="G46" s="31"/>
      <c r="H46" s="31"/>
      <c r="I46" s="30"/>
      <c r="J46" s="31"/>
      <c r="K46" s="31"/>
      <c r="L46" s="31"/>
      <c r="M46" s="31"/>
      <c r="N46" s="31"/>
      <c r="O46" s="15" t="s">
        <v>194</v>
      </c>
      <c r="P46" s="51" t="s">
        <v>11</v>
      </c>
      <c r="Q46" s="39"/>
      <c r="R46" s="39"/>
      <c r="S46" s="39">
        <v>1.4</v>
      </c>
      <c r="T46" s="39"/>
      <c r="U46" s="39"/>
      <c r="V46" s="39"/>
      <c r="W46" s="32">
        <f t="shared" si="4"/>
        <v>1.4</v>
      </c>
      <c r="X46" s="51">
        <v>2017</v>
      </c>
      <c r="Y46" s="101"/>
    </row>
    <row r="47" spans="1:26" s="102" customFormat="1" ht="30" x14ac:dyDescent="0.25">
      <c r="A47" s="31"/>
      <c r="B47" s="31"/>
      <c r="C47" s="31"/>
      <c r="D47" s="31"/>
      <c r="E47" s="31"/>
      <c r="F47" s="31"/>
      <c r="G47" s="31"/>
      <c r="H47" s="31"/>
      <c r="I47" s="30"/>
      <c r="J47" s="31"/>
      <c r="K47" s="31"/>
      <c r="L47" s="31"/>
      <c r="M47" s="31"/>
      <c r="N47" s="31"/>
      <c r="O47" s="15" t="s">
        <v>195</v>
      </c>
      <c r="P47" s="51" t="s">
        <v>178</v>
      </c>
      <c r="Q47" s="39"/>
      <c r="R47" s="39"/>
      <c r="S47" s="39">
        <v>14.7</v>
      </c>
      <c r="T47" s="39"/>
      <c r="U47" s="39"/>
      <c r="V47" s="39"/>
      <c r="W47" s="32">
        <f t="shared" si="4"/>
        <v>14.7</v>
      </c>
      <c r="X47" s="51">
        <v>2017</v>
      </c>
      <c r="Y47" s="101"/>
    </row>
    <row r="48" spans="1:26" s="4" customFormat="1" ht="45" x14ac:dyDescent="0.25">
      <c r="A48" s="40" t="s">
        <v>25</v>
      </c>
      <c r="B48" s="40" t="s">
        <v>25</v>
      </c>
      <c r="C48" s="40" t="s">
        <v>42</v>
      </c>
      <c r="D48" s="40" t="s">
        <v>25</v>
      </c>
      <c r="E48" s="40" t="s">
        <v>35</v>
      </c>
      <c r="F48" s="40" t="s">
        <v>25</v>
      </c>
      <c r="G48" s="40" t="s">
        <v>34</v>
      </c>
      <c r="H48" s="40" t="s">
        <v>25</v>
      </c>
      <c r="I48" s="40" t="s">
        <v>33</v>
      </c>
      <c r="J48" s="40" t="s">
        <v>26</v>
      </c>
      <c r="K48" s="40" t="s">
        <v>25</v>
      </c>
      <c r="L48" s="40" t="s">
        <v>26</v>
      </c>
      <c r="M48" s="40" t="s">
        <v>25</v>
      </c>
      <c r="N48" s="40" t="s">
        <v>35</v>
      </c>
      <c r="O48" s="41" t="s">
        <v>171</v>
      </c>
      <c r="P48" s="49" t="s">
        <v>177</v>
      </c>
      <c r="Q48" s="43">
        <v>10450</v>
      </c>
      <c r="R48" s="44"/>
      <c r="S48" s="44"/>
      <c r="T48" s="44"/>
      <c r="U48" s="44"/>
      <c r="V48" s="44"/>
      <c r="W48" s="43">
        <f t="shared" si="4"/>
        <v>10450</v>
      </c>
      <c r="X48" s="49">
        <v>2015</v>
      </c>
      <c r="Y48" s="87"/>
    </row>
    <row r="49" spans="1:25" s="102" customFormat="1" ht="44.25" x14ac:dyDescent="0.25">
      <c r="A49" s="30"/>
      <c r="B49" s="30"/>
      <c r="C49" s="30"/>
      <c r="D49" s="30"/>
      <c r="E49" s="31"/>
      <c r="F49" s="31"/>
      <c r="G49" s="31"/>
      <c r="H49" s="31"/>
      <c r="I49" s="30"/>
      <c r="J49" s="31"/>
      <c r="K49" s="31"/>
      <c r="L49" s="31"/>
      <c r="M49" s="31"/>
      <c r="N49" s="31"/>
      <c r="O49" s="111" t="s">
        <v>184</v>
      </c>
      <c r="P49" s="51" t="s">
        <v>167</v>
      </c>
      <c r="Q49" s="61">
        <v>1</v>
      </c>
      <c r="R49" s="61"/>
      <c r="S49" s="61"/>
      <c r="T49" s="61"/>
      <c r="U49" s="61"/>
      <c r="V49" s="61"/>
      <c r="W49" s="34">
        <f>Q49</f>
        <v>1</v>
      </c>
      <c r="X49" s="51">
        <v>2015</v>
      </c>
      <c r="Y49" s="101"/>
    </row>
    <row r="50" spans="1:25" s="102" customFormat="1" ht="45" x14ac:dyDescent="0.25">
      <c r="A50" s="31"/>
      <c r="B50" s="31"/>
      <c r="C50" s="31"/>
      <c r="D50" s="31"/>
      <c r="E50" s="31"/>
      <c r="F50" s="31"/>
      <c r="G50" s="31"/>
      <c r="H50" s="31"/>
      <c r="I50" s="30"/>
      <c r="J50" s="31"/>
      <c r="K50" s="31"/>
      <c r="L50" s="31"/>
      <c r="M50" s="31"/>
      <c r="N50" s="31"/>
      <c r="O50" s="54" t="s">
        <v>190</v>
      </c>
      <c r="P50" s="51" t="s">
        <v>11</v>
      </c>
      <c r="Q50" s="39">
        <v>0.9</v>
      </c>
      <c r="R50" s="39"/>
      <c r="S50" s="39"/>
      <c r="T50" s="39"/>
      <c r="U50" s="39"/>
      <c r="V50" s="39"/>
      <c r="W50" s="32">
        <f t="shared" si="4"/>
        <v>0.9</v>
      </c>
      <c r="X50" s="51">
        <v>2015</v>
      </c>
      <c r="Y50" s="101"/>
    </row>
    <row r="51" spans="1:25" s="4" customFormat="1" ht="45" x14ac:dyDescent="0.25">
      <c r="A51" s="40" t="s">
        <v>25</v>
      </c>
      <c r="B51" s="40" t="s">
        <v>25</v>
      </c>
      <c r="C51" s="40" t="s">
        <v>42</v>
      </c>
      <c r="D51" s="40" t="s">
        <v>25</v>
      </c>
      <c r="E51" s="40" t="s">
        <v>35</v>
      </c>
      <c r="F51" s="40" t="s">
        <v>25</v>
      </c>
      <c r="G51" s="40" t="s">
        <v>34</v>
      </c>
      <c r="H51" s="40" t="s">
        <v>25</v>
      </c>
      <c r="I51" s="40" t="s">
        <v>33</v>
      </c>
      <c r="J51" s="40" t="s">
        <v>26</v>
      </c>
      <c r="K51" s="40" t="s">
        <v>25</v>
      </c>
      <c r="L51" s="40" t="s">
        <v>26</v>
      </c>
      <c r="M51" s="40" t="s">
        <v>25</v>
      </c>
      <c r="N51" s="40" t="s">
        <v>32</v>
      </c>
      <c r="O51" s="45" t="s">
        <v>69</v>
      </c>
      <c r="P51" s="49" t="s">
        <v>177</v>
      </c>
      <c r="Q51" s="43">
        <v>8000</v>
      </c>
      <c r="R51" s="43"/>
      <c r="S51" s="43"/>
      <c r="T51" s="43"/>
      <c r="U51" s="43"/>
      <c r="V51" s="43"/>
      <c r="W51" s="43">
        <f t="shared" si="4"/>
        <v>8000</v>
      </c>
      <c r="X51" s="49">
        <v>2015</v>
      </c>
      <c r="Y51" s="87"/>
    </row>
    <row r="52" spans="1:25" s="102" customFormat="1" ht="44.25" x14ac:dyDescent="0.25">
      <c r="A52" s="30"/>
      <c r="B52" s="30"/>
      <c r="C52" s="30"/>
      <c r="D52" s="30"/>
      <c r="E52" s="31"/>
      <c r="F52" s="31"/>
      <c r="G52" s="31"/>
      <c r="H52" s="31"/>
      <c r="I52" s="30"/>
      <c r="J52" s="31"/>
      <c r="K52" s="31"/>
      <c r="L52" s="31"/>
      <c r="M52" s="31"/>
      <c r="N52" s="31"/>
      <c r="O52" s="111" t="s">
        <v>184</v>
      </c>
      <c r="P52" s="51" t="s">
        <v>167</v>
      </c>
      <c r="Q52" s="61">
        <v>1</v>
      </c>
      <c r="R52" s="61"/>
      <c r="S52" s="61"/>
      <c r="T52" s="61"/>
      <c r="U52" s="61"/>
      <c r="V52" s="61"/>
      <c r="W52" s="34">
        <f>Q52</f>
        <v>1</v>
      </c>
      <c r="X52" s="51">
        <v>2015</v>
      </c>
      <c r="Y52" s="101"/>
    </row>
    <row r="53" spans="1:25" s="4" customFormat="1" ht="45" x14ac:dyDescent="0.25">
      <c r="A53" s="31"/>
      <c r="B53" s="31"/>
      <c r="C53" s="31"/>
      <c r="D53" s="31"/>
      <c r="E53" s="31"/>
      <c r="F53" s="31"/>
      <c r="G53" s="31"/>
      <c r="H53" s="31"/>
      <c r="I53" s="30"/>
      <c r="J53" s="31"/>
      <c r="K53" s="31"/>
      <c r="L53" s="31"/>
      <c r="M53" s="31"/>
      <c r="N53" s="31"/>
      <c r="O53" s="46" t="s">
        <v>191</v>
      </c>
      <c r="P53" s="73" t="s">
        <v>11</v>
      </c>
      <c r="Q53" s="50">
        <v>0.7</v>
      </c>
      <c r="R53" s="39"/>
      <c r="S53" s="39"/>
      <c r="T53" s="39"/>
      <c r="U53" s="39"/>
      <c r="V53" s="39"/>
      <c r="W53" s="32">
        <f t="shared" si="4"/>
        <v>0.7</v>
      </c>
      <c r="X53" s="51">
        <v>2015</v>
      </c>
      <c r="Y53" s="87"/>
    </row>
    <row r="54" spans="1:25" s="4" customFormat="1" ht="30" x14ac:dyDescent="0.25">
      <c r="A54" s="40" t="s">
        <v>25</v>
      </c>
      <c r="B54" s="40" t="s">
        <v>25</v>
      </c>
      <c r="C54" s="40" t="s">
        <v>42</v>
      </c>
      <c r="D54" s="40" t="s">
        <v>25</v>
      </c>
      <c r="E54" s="40" t="s">
        <v>35</v>
      </c>
      <c r="F54" s="40" t="s">
        <v>25</v>
      </c>
      <c r="G54" s="40" t="s">
        <v>34</v>
      </c>
      <c r="H54" s="40" t="s">
        <v>25</v>
      </c>
      <c r="I54" s="40" t="s">
        <v>33</v>
      </c>
      <c r="J54" s="40" t="s">
        <v>26</v>
      </c>
      <c r="K54" s="40" t="s">
        <v>25</v>
      </c>
      <c r="L54" s="40" t="s">
        <v>26</v>
      </c>
      <c r="M54" s="40" t="s">
        <v>25</v>
      </c>
      <c r="N54" s="40" t="s">
        <v>37</v>
      </c>
      <c r="O54" s="45" t="s">
        <v>70</v>
      </c>
      <c r="P54" s="49" t="s">
        <v>177</v>
      </c>
      <c r="Q54" s="43">
        <v>15000</v>
      </c>
      <c r="R54" s="43"/>
      <c r="S54" s="43"/>
      <c r="T54" s="43"/>
      <c r="U54" s="43"/>
      <c r="V54" s="43"/>
      <c r="W54" s="43">
        <f t="shared" si="4"/>
        <v>15000</v>
      </c>
      <c r="X54" s="49">
        <v>2015</v>
      </c>
      <c r="Y54" s="87"/>
    </row>
    <row r="55" spans="1:25" s="4" customFormat="1" ht="45" x14ac:dyDescent="0.25">
      <c r="A55" s="31"/>
      <c r="B55" s="31"/>
      <c r="C55" s="31"/>
      <c r="D55" s="31"/>
      <c r="E55" s="31"/>
      <c r="F55" s="31"/>
      <c r="G55" s="31"/>
      <c r="H55" s="31"/>
      <c r="I55" s="30"/>
      <c r="J55" s="31"/>
      <c r="K55" s="31"/>
      <c r="L55" s="31"/>
      <c r="M55" s="31"/>
      <c r="N55" s="31"/>
      <c r="O55" s="46" t="s">
        <v>68</v>
      </c>
      <c r="P55" s="73" t="s">
        <v>11</v>
      </c>
      <c r="Q55" s="50">
        <v>0.3</v>
      </c>
      <c r="R55" s="39"/>
      <c r="S55" s="39"/>
      <c r="T55" s="39"/>
      <c r="U55" s="39"/>
      <c r="V55" s="39"/>
      <c r="W55" s="32">
        <f t="shared" si="4"/>
        <v>0.3</v>
      </c>
      <c r="X55" s="51">
        <v>2015</v>
      </c>
      <c r="Y55" s="87"/>
    </row>
    <row r="56" spans="1:25" s="4" customFormat="1" ht="45" x14ac:dyDescent="0.25">
      <c r="A56" s="47" t="s">
        <v>25</v>
      </c>
      <c r="B56" s="47" t="s">
        <v>25</v>
      </c>
      <c r="C56" s="47" t="s">
        <v>42</v>
      </c>
      <c r="D56" s="40" t="s">
        <v>25</v>
      </c>
      <c r="E56" s="40" t="s">
        <v>35</v>
      </c>
      <c r="F56" s="40" t="s">
        <v>25</v>
      </c>
      <c r="G56" s="40" t="s">
        <v>34</v>
      </c>
      <c r="H56" s="40" t="s">
        <v>25</v>
      </c>
      <c r="I56" s="40" t="s">
        <v>33</v>
      </c>
      <c r="J56" s="40" t="s">
        <v>26</v>
      </c>
      <c r="K56" s="40" t="s">
        <v>25</v>
      </c>
      <c r="L56" s="40" t="s">
        <v>26</v>
      </c>
      <c r="M56" s="40" t="s">
        <v>25</v>
      </c>
      <c r="N56" s="40" t="s">
        <v>42</v>
      </c>
      <c r="O56" s="45" t="s">
        <v>71</v>
      </c>
      <c r="P56" s="49" t="s">
        <v>177</v>
      </c>
      <c r="Q56" s="43"/>
      <c r="R56" s="43">
        <v>5000</v>
      </c>
      <c r="S56" s="43"/>
      <c r="T56" s="43"/>
      <c r="U56" s="43"/>
      <c r="V56" s="43"/>
      <c r="W56" s="43">
        <f t="shared" si="4"/>
        <v>5000</v>
      </c>
      <c r="X56" s="49">
        <v>2016</v>
      </c>
      <c r="Y56" s="87"/>
    </row>
    <row r="57" spans="1:25" s="4" customFormat="1" ht="45" x14ac:dyDescent="0.25">
      <c r="A57" s="31"/>
      <c r="B57" s="31"/>
      <c r="C57" s="31"/>
      <c r="D57" s="31"/>
      <c r="E57" s="31"/>
      <c r="F57" s="31"/>
      <c r="G57" s="31"/>
      <c r="H57" s="31"/>
      <c r="I57" s="30"/>
      <c r="J57" s="31"/>
      <c r="K57" s="31"/>
      <c r="L57" s="31"/>
      <c r="M57" s="31"/>
      <c r="N57" s="31"/>
      <c r="O57" s="46" t="s">
        <v>72</v>
      </c>
      <c r="P57" s="73" t="s">
        <v>168</v>
      </c>
      <c r="Q57" s="78"/>
      <c r="R57" s="61">
        <v>1</v>
      </c>
      <c r="S57" s="61"/>
      <c r="T57" s="61"/>
      <c r="U57" s="61"/>
      <c r="V57" s="61"/>
      <c r="W57" s="34">
        <f t="shared" si="4"/>
        <v>1</v>
      </c>
      <c r="X57" s="51">
        <v>2016</v>
      </c>
      <c r="Y57" s="87"/>
    </row>
    <row r="58" spans="1:25" s="4" customFormat="1" ht="29.25" x14ac:dyDescent="0.25">
      <c r="A58" s="40" t="s">
        <v>25</v>
      </c>
      <c r="B58" s="40" t="s">
        <v>25</v>
      </c>
      <c r="C58" s="40" t="s">
        <v>42</v>
      </c>
      <c r="D58" s="40" t="s">
        <v>25</v>
      </c>
      <c r="E58" s="40" t="s">
        <v>35</v>
      </c>
      <c r="F58" s="40" t="s">
        <v>25</v>
      </c>
      <c r="G58" s="40" t="s">
        <v>34</v>
      </c>
      <c r="H58" s="40" t="s">
        <v>25</v>
      </c>
      <c r="I58" s="40" t="s">
        <v>33</v>
      </c>
      <c r="J58" s="40" t="s">
        <v>26</v>
      </c>
      <c r="K58" s="40" t="s">
        <v>25</v>
      </c>
      <c r="L58" s="40" t="s">
        <v>26</v>
      </c>
      <c r="M58" s="40" t="s">
        <v>25</v>
      </c>
      <c r="N58" s="40" t="s">
        <v>33</v>
      </c>
      <c r="O58" s="45" t="s">
        <v>73</v>
      </c>
      <c r="P58" s="49" t="s">
        <v>177</v>
      </c>
      <c r="Q58" s="43"/>
      <c r="R58" s="43">
        <v>2200</v>
      </c>
      <c r="S58" s="43">
        <v>16150.4</v>
      </c>
      <c r="T58" s="43">
        <v>16150.4</v>
      </c>
      <c r="U58" s="43"/>
      <c r="V58" s="43"/>
      <c r="W58" s="43">
        <f t="shared" si="4"/>
        <v>34500.800000000003</v>
      </c>
      <c r="X58" s="49">
        <v>2018</v>
      </c>
      <c r="Y58" s="87"/>
    </row>
    <row r="59" spans="1:25" s="102" customFormat="1" ht="44.25" x14ac:dyDescent="0.25">
      <c r="A59" s="30"/>
      <c r="B59" s="30"/>
      <c r="C59" s="30"/>
      <c r="D59" s="30"/>
      <c r="E59" s="31"/>
      <c r="F59" s="31"/>
      <c r="G59" s="31"/>
      <c r="H59" s="31"/>
      <c r="I59" s="30"/>
      <c r="J59" s="31"/>
      <c r="K59" s="31"/>
      <c r="L59" s="31"/>
      <c r="M59" s="31"/>
      <c r="N59" s="31"/>
      <c r="O59" s="15" t="s">
        <v>198</v>
      </c>
      <c r="P59" s="51" t="s">
        <v>167</v>
      </c>
      <c r="Q59" s="39"/>
      <c r="R59" s="61">
        <v>1</v>
      </c>
      <c r="S59" s="61"/>
      <c r="T59" s="61"/>
      <c r="U59" s="61"/>
      <c r="V59" s="61"/>
      <c r="W59" s="34">
        <f>R59</f>
        <v>1</v>
      </c>
      <c r="X59" s="51">
        <v>2016</v>
      </c>
      <c r="Y59" s="101"/>
    </row>
    <row r="60" spans="1:25" s="4" customFormat="1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0"/>
      <c r="J60" s="31"/>
      <c r="K60" s="31"/>
      <c r="L60" s="31"/>
      <c r="M60" s="31"/>
      <c r="N60" s="31"/>
      <c r="O60" s="15" t="s">
        <v>192</v>
      </c>
      <c r="P60" s="73" t="s">
        <v>11</v>
      </c>
      <c r="Q60" s="50"/>
      <c r="R60" s="39"/>
      <c r="S60" s="39">
        <v>0.6</v>
      </c>
      <c r="T60" s="39">
        <v>0.5</v>
      </c>
      <c r="U60" s="79"/>
      <c r="V60" s="79"/>
      <c r="W60" s="32">
        <f t="shared" si="4"/>
        <v>1.1000000000000001</v>
      </c>
      <c r="X60" s="51">
        <v>2018</v>
      </c>
      <c r="Y60" s="87"/>
    </row>
    <row r="61" spans="1:25" s="4" customFormat="1" ht="30" x14ac:dyDescent="0.25">
      <c r="A61" s="31"/>
      <c r="B61" s="31"/>
      <c r="C61" s="31"/>
      <c r="D61" s="31"/>
      <c r="E61" s="31"/>
      <c r="F61" s="31"/>
      <c r="G61" s="31"/>
      <c r="H61" s="31"/>
      <c r="I61" s="30"/>
      <c r="J61" s="31"/>
      <c r="K61" s="31"/>
      <c r="L61" s="31"/>
      <c r="M61" s="31"/>
      <c r="N61" s="31"/>
      <c r="O61" s="15" t="s">
        <v>193</v>
      </c>
      <c r="P61" s="51" t="s">
        <v>178</v>
      </c>
      <c r="Q61" s="39"/>
      <c r="R61" s="39"/>
      <c r="S61" s="39">
        <v>7.3</v>
      </c>
      <c r="T61" s="39">
        <v>7</v>
      </c>
      <c r="U61" s="39"/>
      <c r="V61" s="39"/>
      <c r="W61" s="32">
        <f t="shared" si="4"/>
        <v>14.3</v>
      </c>
      <c r="X61" s="51">
        <v>2018</v>
      </c>
      <c r="Y61" s="87"/>
    </row>
    <row r="62" spans="1:25" s="4" customFormat="1" ht="45" x14ac:dyDescent="0.25">
      <c r="A62" s="40" t="s">
        <v>25</v>
      </c>
      <c r="B62" s="40" t="s">
        <v>25</v>
      </c>
      <c r="C62" s="40" t="s">
        <v>42</v>
      </c>
      <c r="D62" s="40" t="s">
        <v>25</v>
      </c>
      <c r="E62" s="40" t="s">
        <v>35</v>
      </c>
      <c r="F62" s="40" t="s">
        <v>25</v>
      </c>
      <c r="G62" s="40" t="s">
        <v>34</v>
      </c>
      <c r="H62" s="40" t="s">
        <v>25</v>
      </c>
      <c r="I62" s="40" t="s">
        <v>33</v>
      </c>
      <c r="J62" s="40" t="s">
        <v>26</v>
      </c>
      <c r="K62" s="40" t="s">
        <v>25</v>
      </c>
      <c r="L62" s="40" t="s">
        <v>26</v>
      </c>
      <c r="M62" s="40" t="s">
        <v>25</v>
      </c>
      <c r="N62" s="40" t="s">
        <v>34</v>
      </c>
      <c r="O62" s="45" t="s">
        <v>74</v>
      </c>
      <c r="P62" s="49" t="s">
        <v>177</v>
      </c>
      <c r="Q62" s="43"/>
      <c r="R62" s="43">
        <v>3500</v>
      </c>
      <c r="S62" s="43"/>
      <c r="T62" s="43"/>
      <c r="U62" s="43"/>
      <c r="V62" s="43"/>
      <c r="W62" s="43">
        <f t="shared" si="4"/>
        <v>3500</v>
      </c>
      <c r="X62" s="49">
        <v>2016</v>
      </c>
      <c r="Y62" s="87"/>
    </row>
    <row r="63" spans="1:25" s="4" customFormat="1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0"/>
      <c r="J63" s="31"/>
      <c r="K63" s="31"/>
      <c r="L63" s="31"/>
      <c r="M63" s="31"/>
      <c r="N63" s="31"/>
      <c r="O63" s="15" t="s">
        <v>65</v>
      </c>
      <c r="P63" s="73" t="s">
        <v>11</v>
      </c>
      <c r="Q63" s="50"/>
      <c r="R63" s="50">
        <v>0.6</v>
      </c>
      <c r="S63" s="39"/>
      <c r="T63" s="39"/>
      <c r="U63" s="39"/>
      <c r="V63" s="39"/>
      <c r="W63" s="32">
        <f t="shared" si="4"/>
        <v>0.6</v>
      </c>
      <c r="X63" s="51">
        <v>2016</v>
      </c>
      <c r="Y63" s="87"/>
    </row>
    <row r="64" spans="1:25" s="4" customFormat="1" ht="30" x14ac:dyDescent="0.25">
      <c r="A64" s="31"/>
      <c r="B64" s="31"/>
      <c r="C64" s="31"/>
      <c r="D64" s="31"/>
      <c r="E64" s="31"/>
      <c r="F64" s="31"/>
      <c r="G64" s="31"/>
      <c r="H64" s="31"/>
      <c r="I64" s="30"/>
      <c r="J64" s="31"/>
      <c r="K64" s="31"/>
      <c r="L64" s="31"/>
      <c r="M64" s="31"/>
      <c r="N64" s="31"/>
      <c r="O64" s="15" t="s">
        <v>62</v>
      </c>
      <c r="P64" s="51" t="s">
        <v>178</v>
      </c>
      <c r="Q64" s="39"/>
      <c r="R64" s="39">
        <v>18.7</v>
      </c>
      <c r="S64" s="39"/>
      <c r="T64" s="39"/>
      <c r="U64" s="39"/>
      <c r="V64" s="39"/>
      <c r="W64" s="32">
        <f t="shared" si="4"/>
        <v>18.7</v>
      </c>
      <c r="X64" s="51">
        <v>2016</v>
      </c>
      <c r="Y64" s="87"/>
    </row>
    <row r="65" spans="1:25" s="4" customFormat="1" ht="74.25" x14ac:dyDescent="0.25">
      <c r="A65" s="40" t="s">
        <v>25</v>
      </c>
      <c r="B65" s="40" t="s">
        <v>25</v>
      </c>
      <c r="C65" s="40" t="s">
        <v>42</v>
      </c>
      <c r="D65" s="40" t="s">
        <v>25</v>
      </c>
      <c r="E65" s="40" t="s">
        <v>35</v>
      </c>
      <c r="F65" s="40" t="s">
        <v>25</v>
      </c>
      <c r="G65" s="40" t="s">
        <v>34</v>
      </c>
      <c r="H65" s="40" t="s">
        <v>25</v>
      </c>
      <c r="I65" s="40" t="s">
        <v>33</v>
      </c>
      <c r="J65" s="40" t="s">
        <v>26</v>
      </c>
      <c r="K65" s="40" t="s">
        <v>25</v>
      </c>
      <c r="L65" s="40" t="s">
        <v>26</v>
      </c>
      <c r="M65" s="40" t="s">
        <v>26</v>
      </c>
      <c r="N65" s="40" t="s">
        <v>25</v>
      </c>
      <c r="O65" s="45" t="s">
        <v>75</v>
      </c>
      <c r="P65" s="49" t="s">
        <v>177</v>
      </c>
      <c r="Q65" s="43"/>
      <c r="R65" s="43">
        <v>1000</v>
      </c>
      <c r="S65" s="43"/>
      <c r="T65" s="43"/>
      <c r="U65" s="43"/>
      <c r="V65" s="43"/>
      <c r="W65" s="43">
        <f t="shared" si="4"/>
        <v>1000</v>
      </c>
      <c r="X65" s="49">
        <v>2016</v>
      </c>
      <c r="Y65" s="87"/>
    </row>
    <row r="66" spans="1:25" s="102" customFormat="1" ht="44.25" x14ac:dyDescent="0.25">
      <c r="A66" s="31"/>
      <c r="B66" s="31"/>
      <c r="C66" s="31"/>
      <c r="D66" s="31"/>
      <c r="E66" s="31"/>
      <c r="F66" s="31"/>
      <c r="G66" s="31"/>
      <c r="H66" s="31"/>
      <c r="I66" s="30"/>
      <c r="J66" s="31"/>
      <c r="K66" s="31"/>
      <c r="L66" s="31"/>
      <c r="M66" s="31"/>
      <c r="N66" s="31"/>
      <c r="O66" s="15" t="s">
        <v>186</v>
      </c>
      <c r="P66" s="51" t="s">
        <v>167</v>
      </c>
      <c r="Q66" s="61"/>
      <c r="R66" s="61">
        <v>1</v>
      </c>
      <c r="S66" s="34"/>
      <c r="T66" s="61"/>
      <c r="U66" s="61"/>
      <c r="V66" s="61"/>
      <c r="W66" s="34">
        <f t="shared" si="4"/>
        <v>1</v>
      </c>
      <c r="X66" s="51">
        <v>2016</v>
      </c>
      <c r="Y66" s="101"/>
    </row>
    <row r="67" spans="1:25" s="21" customFormat="1" ht="52.5" x14ac:dyDescent="0.25">
      <c r="A67" s="48" t="s">
        <v>25</v>
      </c>
      <c r="B67" s="48" t="s">
        <v>25</v>
      </c>
      <c r="C67" s="48" t="s">
        <v>42</v>
      </c>
      <c r="D67" s="48" t="s">
        <v>25</v>
      </c>
      <c r="E67" s="48" t="s">
        <v>35</v>
      </c>
      <c r="F67" s="48" t="s">
        <v>25</v>
      </c>
      <c r="G67" s="48" t="s">
        <v>34</v>
      </c>
      <c r="H67" s="48" t="s">
        <v>25</v>
      </c>
      <c r="I67" s="48" t="s">
        <v>33</v>
      </c>
      <c r="J67" s="48" t="s">
        <v>26</v>
      </c>
      <c r="K67" s="48" t="s">
        <v>25</v>
      </c>
      <c r="L67" s="48" t="s">
        <v>26</v>
      </c>
      <c r="M67" s="48" t="s">
        <v>26</v>
      </c>
      <c r="N67" s="48" t="s">
        <v>26</v>
      </c>
      <c r="O67" s="41" t="s">
        <v>182</v>
      </c>
      <c r="P67" s="49" t="s">
        <v>177</v>
      </c>
      <c r="Q67" s="43">
        <v>2000</v>
      </c>
      <c r="R67" s="43"/>
      <c r="S67" s="43"/>
      <c r="T67" s="43"/>
      <c r="U67" s="43"/>
      <c r="V67" s="43"/>
      <c r="W67" s="43">
        <f t="shared" ref="W67:W68" si="14">Q67+R67+S67+T67+U67+V67</f>
        <v>2000</v>
      </c>
      <c r="X67" s="49">
        <v>2015</v>
      </c>
      <c r="Y67" s="100" t="s">
        <v>169</v>
      </c>
    </row>
    <row r="68" spans="1:25" s="115" customFormat="1" ht="44.25" x14ac:dyDescent="0.25">
      <c r="A68" s="112"/>
      <c r="B68" s="112"/>
      <c r="C68" s="112"/>
      <c r="D68" s="112"/>
      <c r="E68" s="112"/>
      <c r="F68" s="112"/>
      <c r="G68" s="112"/>
      <c r="H68" s="112"/>
      <c r="I68" s="113"/>
      <c r="J68" s="112"/>
      <c r="K68" s="112"/>
      <c r="L68" s="112"/>
      <c r="M68" s="112"/>
      <c r="N68" s="112"/>
      <c r="O68" s="111" t="s">
        <v>184</v>
      </c>
      <c r="P68" s="51" t="s">
        <v>167</v>
      </c>
      <c r="Q68" s="61">
        <v>1</v>
      </c>
      <c r="R68" s="61"/>
      <c r="S68" s="34"/>
      <c r="T68" s="61"/>
      <c r="U68" s="61"/>
      <c r="V68" s="61"/>
      <c r="W68" s="34">
        <f t="shared" si="14"/>
        <v>1</v>
      </c>
      <c r="X68" s="51">
        <v>2015</v>
      </c>
      <c r="Y68" s="114"/>
    </row>
    <row r="69" spans="1:25" s="21" customFormat="1" ht="44.25" x14ac:dyDescent="0.25">
      <c r="A69" s="48" t="s">
        <v>25</v>
      </c>
      <c r="B69" s="48" t="s">
        <v>25</v>
      </c>
      <c r="C69" s="48" t="s">
        <v>42</v>
      </c>
      <c r="D69" s="48" t="s">
        <v>25</v>
      </c>
      <c r="E69" s="48" t="s">
        <v>35</v>
      </c>
      <c r="F69" s="48" t="s">
        <v>25</v>
      </c>
      <c r="G69" s="48" t="s">
        <v>34</v>
      </c>
      <c r="H69" s="48" t="s">
        <v>25</v>
      </c>
      <c r="I69" s="48" t="s">
        <v>33</v>
      </c>
      <c r="J69" s="48" t="s">
        <v>26</v>
      </c>
      <c r="K69" s="48" t="s">
        <v>42</v>
      </c>
      <c r="L69" s="48" t="s">
        <v>37</v>
      </c>
      <c r="M69" s="48" t="s">
        <v>36</v>
      </c>
      <c r="N69" s="48" t="s">
        <v>27</v>
      </c>
      <c r="O69" s="41" t="s">
        <v>172</v>
      </c>
      <c r="P69" s="49" t="s">
        <v>177</v>
      </c>
      <c r="Q69" s="43">
        <v>1711</v>
      </c>
      <c r="R69" s="44"/>
      <c r="S69" s="43"/>
      <c r="T69" s="44"/>
      <c r="U69" s="44"/>
      <c r="V69" s="44"/>
      <c r="W69" s="43">
        <f>Q69</f>
        <v>1711</v>
      </c>
      <c r="X69" s="49">
        <v>2015</v>
      </c>
      <c r="Y69" s="94"/>
    </row>
    <row r="70" spans="1:25" s="119" customFormat="1" ht="29.25" x14ac:dyDescent="0.25">
      <c r="A70" s="116"/>
      <c r="B70" s="116"/>
      <c r="C70" s="116"/>
      <c r="D70" s="116"/>
      <c r="E70" s="116"/>
      <c r="F70" s="116"/>
      <c r="G70" s="116"/>
      <c r="H70" s="116"/>
      <c r="I70" s="117"/>
      <c r="J70" s="116"/>
      <c r="K70" s="116"/>
      <c r="L70" s="116"/>
      <c r="M70" s="116"/>
      <c r="N70" s="116"/>
      <c r="O70" s="111" t="s">
        <v>185</v>
      </c>
      <c r="P70" s="51" t="s">
        <v>167</v>
      </c>
      <c r="Q70" s="61">
        <v>1</v>
      </c>
      <c r="R70" s="61"/>
      <c r="S70" s="34"/>
      <c r="T70" s="61"/>
      <c r="U70" s="61"/>
      <c r="V70" s="61"/>
      <c r="W70" s="34">
        <f>Q70</f>
        <v>1</v>
      </c>
      <c r="X70" s="51">
        <v>2015</v>
      </c>
      <c r="Y70" s="118"/>
    </row>
    <row r="71" spans="1:25" s="119" customFormat="1" ht="44.25" x14ac:dyDescent="0.25">
      <c r="A71" s="116"/>
      <c r="B71" s="116"/>
      <c r="C71" s="116"/>
      <c r="D71" s="116"/>
      <c r="E71" s="116"/>
      <c r="F71" s="116"/>
      <c r="G71" s="116"/>
      <c r="H71" s="116"/>
      <c r="I71" s="117"/>
      <c r="J71" s="116"/>
      <c r="K71" s="116"/>
      <c r="L71" s="116"/>
      <c r="M71" s="116"/>
      <c r="N71" s="116"/>
      <c r="O71" s="111" t="s">
        <v>183</v>
      </c>
      <c r="P71" s="51" t="s">
        <v>167</v>
      </c>
      <c r="Q71" s="61">
        <v>1</v>
      </c>
      <c r="R71" s="61"/>
      <c r="S71" s="34"/>
      <c r="T71" s="61"/>
      <c r="U71" s="61"/>
      <c r="V71" s="61"/>
      <c r="W71" s="34">
        <f>Q71</f>
        <v>1</v>
      </c>
      <c r="X71" s="51">
        <v>2015</v>
      </c>
      <c r="Y71" s="118"/>
    </row>
    <row r="72" spans="1:25" s="119" customFormat="1" ht="46.15" customHeight="1" x14ac:dyDescent="0.25">
      <c r="A72" s="48" t="s">
        <v>25</v>
      </c>
      <c r="B72" s="48" t="s">
        <v>25</v>
      </c>
      <c r="C72" s="48" t="s">
        <v>42</v>
      </c>
      <c r="D72" s="48" t="s">
        <v>25</v>
      </c>
      <c r="E72" s="48" t="s">
        <v>35</v>
      </c>
      <c r="F72" s="48" t="s">
        <v>25</v>
      </c>
      <c r="G72" s="48" t="s">
        <v>34</v>
      </c>
      <c r="H72" s="48" t="s">
        <v>25</v>
      </c>
      <c r="I72" s="48" t="s">
        <v>33</v>
      </c>
      <c r="J72" s="48" t="s">
        <v>26</v>
      </c>
      <c r="K72" s="48" t="s">
        <v>25</v>
      </c>
      <c r="L72" s="48" t="s">
        <v>25</v>
      </c>
      <c r="M72" s="48" t="s">
        <v>26</v>
      </c>
      <c r="N72" s="48" t="s">
        <v>27</v>
      </c>
      <c r="O72" s="41" t="s">
        <v>201</v>
      </c>
      <c r="P72" s="49" t="s">
        <v>177</v>
      </c>
      <c r="Q72" s="43">
        <v>1395.3</v>
      </c>
      <c r="R72" s="44"/>
      <c r="S72" s="43"/>
      <c r="T72" s="44"/>
      <c r="U72" s="44"/>
      <c r="V72" s="44"/>
      <c r="W72" s="43">
        <f>Q72</f>
        <v>1395.3</v>
      </c>
      <c r="X72" s="49">
        <v>2015</v>
      </c>
      <c r="Y72" s="126" t="s">
        <v>203</v>
      </c>
    </row>
    <row r="73" spans="1:25" s="119" customFormat="1" ht="29.25" x14ac:dyDescent="0.25">
      <c r="A73" s="116"/>
      <c r="B73" s="116"/>
      <c r="C73" s="116"/>
      <c r="D73" s="116"/>
      <c r="E73" s="116"/>
      <c r="F73" s="116"/>
      <c r="G73" s="116"/>
      <c r="H73" s="116"/>
      <c r="I73" s="117"/>
      <c r="J73" s="116"/>
      <c r="K73" s="116"/>
      <c r="L73" s="116"/>
      <c r="M73" s="116"/>
      <c r="N73" s="116"/>
      <c r="O73" s="111" t="s">
        <v>202</v>
      </c>
      <c r="P73" s="51" t="s">
        <v>167</v>
      </c>
      <c r="Q73" s="61">
        <v>1</v>
      </c>
      <c r="R73" s="61"/>
      <c r="S73" s="34"/>
      <c r="T73" s="61"/>
      <c r="U73" s="61"/>
      <c r="V73" s="61"/>
      <c r="W73" s="34">
        <f>Q73</f>
        <v>1</v>
      </c>
      <c r="X73" s="51">
        <v>2015</v>
      </c>
      <c r="Y73" s="118"/>
    </row>
    <row r="74" spans="1:25" s="3" customFormat="1" ht="42.75" x14ac:dyDescent="0.25">
      <c r="A74" s="36" t="s">
        <v>25</v>
      </c>
      <c r="B74" s="36" t="s">
        <v>26</v>
      </c>
      <c r="C74" s="36" t="s">
        <v>27</v>
      </c>
      <c r="D74" s="36" t="s">
        <v>25</v>
      </c>
      <c r="E74" s="36" t="s">
        <v>35</v>
      </c>
      <c r="F74" s="36" t="s">
        <v>25</v>
      </c>
      <c r="G74" s="36" t="s">
        <v>34</v>
      </c>
      <c r="H74" s="36" t="s">
        <v>25</v>
      </c>
      <c r="I74" s="36" t="s">
        <v>33</v>
      </c>
      <c r="J74" s="36" t="s">
        <v>26</v>
      </c>
      <c r="K74" s="36" t="s">
        <v>25</v>
      </c>
      <c r="L74" s="36" t="s">
        <v>27</v>
      </c>
      <c r="M74" s="36" t="s">
        <v>25</v>
      </c>
      <c r="N74" s="36" t="s">
        <v>25</v>
      </c>
      <c r="O74" s="37" t="s">
        <v>39</v>
      </c>
      <c r="P74" s="77" t="s">
        <v>177</v>
      </c>
      <c r="Q74" s="52">
        <f t="shared" ref="Q74:V74" si="15">Q76+Q80</f>
        <v>239664.69999999998</v>
      </c>
      <c r="R74" s="52">
        <f t="shared" si="15"/>
        <v>196736.69999999998</v>
      </c>
      <c r="S74" s="52">
        <f t="shared" si="15"/>
        <v>186899.9</v>
      </c>
      <c r="T74" s="52">
        <f t="shared" si="15"/>
        <v>186899.9</v>
      </c>
      <c r="U74" s="52">
        <f t="shared" si="15"/>
        <v>186899.9</v>
      </c>
      <c r="V74" s="52">
        <f t="shared" si="15"/>
        <v>186899.9</v>
      </c>
      <c r="W74" s="52">
        <f t="shared" si="4"/>
        <v>1184001</v>
      </c>
      <c r="X74" s="59">
        <v>2020</v>
      </c>
      <c r="Y74" s="93"/>
    </row>
    <row r="75" spans="1:25" s="4" customFormat="1" ht="44.25" x14ac:dyDescent="0.25">
      <c r="A75" s="31"/>
      <c r="B75" s="31"/>
      <c r="C75" s="31"/>
      <c r="D75" s="31"/>
      <c r="E75" s="31"/>
      <c r="F75" s="31"/>
      <c r="G75" s="31"/>
      <c r="H75" s="31"/>
      <c r="I75" s="30"/>
      <c r="J75" s="31"/>
      <c r="K75" s="31"/>
      <c r="L75" s="31"/>
      <c r="M75" s="31"/>
      <c r="N75" s="31"/>
      <c r="O75" s="15" t="s">
        <v>76</v>
      </c>
      <c r="P75" s="51" t="s">
        <v>178</v>
      </c>
      <c r="Q75" s="39">
        <f>Q79+Q87</f>
        <v>353.9</v>
      </c>
      <c r="R75" s="39">
        <f t="shared" ref="R75:V75" si="16">R79+R87</f>
        <v>316.10000000000002</v>
      </c>
      <c r="S75" s="39">
        <f t="shared" si="16"/>
        <v>300.2</v>
      </c>
      <c r="T75" s="39">
        <f t="shared" si="16"/>
        <v>300.2</v>
      </c>
      <c r="U75" s="39">
        <f t="shared" si="16"/>
        <v>300.2</v>
      </c>
      <c r="V75" s="39">
        <f t="shared" si="16"/>
        <v>300.2</v>
      </c>
      <c r="W75" s="32">
        <f t="shared" si="4"/>
        <v>1870.8000000000002</v>
      </c>
      <c r="X75" s="51">
        <v>2020</v>
      </c>
      <c r="Y75" s="87"/>
    </row>
    <row r="76" spans="1:25" ht="45" x14ac:dyDescent="0.25">
      <c r="A76" s="40" t="s">
        <v>25</v>
      </c>
      <c r="B76" s="40" t="s">
        <v>26</v>
      </c>
      <c r="C76" s="40" t="s">
        <v>27</v>
      </c>
      <c r="D76" s="40" t="s">
        <v>25</v>
      </c>
      <c r="E76" s="40" t="s">
        <v>35</v>
      </c>
      <c r="F76" s="40" t="s">
        <v>25</v>
      </c>
      <c r="G76" s="40" t="s">
        <v>34</v>
      </c>
      <c r="H76" s="40" t="s">
        <v>25</v>
      </c>
      <c r="I76" s="40" t="s">
        <v>33</v>
      </c>
      <c r="J76" s="40" t="s">
        <v>26</v>
      </c>
      <c r="K76" s="40" t="s">
        <v>25</v>
      </c>
      <c r="L76" s="40" t="s">
        <v>27</v>
      </c>
      <c r="M76" s="40" t="s">
        <v>25</v>
      </c>
      <c r="N76" s="40" t="s">
        <v>25</v>
      </c>
      <c r="O76" s="45" t="s">
        <v>77</v>
      </c>
      <c r="P76" s="49" t="s">
        <v>177</v>
      </c>
      <c r="Q76" s="43">
        <v>28017.3</v>
      </c>
      <c r="R76" s="43">
        <v>6406.9</v>
      </c>
      <c r="S76" s="43">
        <v>6086.6</v>
      </c>
      <c r="T76" s="43">
        <v>6086.6</v>
      </c>
      <c r="U76" s="43">
        <v>6086.6</v>
      </c>
      <c r="V76" s="43">
        <v>6086.6</v>
      </c>
      <c r="W76" s="43">
        <f t="shared" si="4"/>
        <v>58770.599999999991</v>
      </c>
      <c r="X76" s="49">
        <v>2020</v>
      </c>
      <c r="Y76" s="127" t="s">
        <v>204</v>
      </c>
    </row>
    <row r="77" spans="1:25" ht="13.15" hidden="1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3" t="s">
        <v>78</v>
      </c>
      <c r="P77" s="51" t="s">
        <v>1</v>
      </c>
      <c r="Q77" s="39"/>
      <c r="R77" s="39">
        <f>Q77*110.96%</f>
        <v>0</v>
      </c>
      <c r="S77" s="32">
        <f>R77*105.3%</f>
        <v>0</v>
      </c>
      <c r="T77" s="32">
        <f t="shared" si="2"/>
        <v>0</v>
      </c>
      <c r="U77" s="32">
        <f t="shared" si="3"/>
        <v>0</v>
      </c>
      <c r="V77" s="32"/>
      <c r="W77" s="43">
        <f t="shared" si="4"/>
        <v>0</v>
      </c>
      <c r="X77" s="51">
        <v>2019</v>
      </c>
    </row>
    <row r="78" spans="1:25" s="19" customFormat="1" ht="44.25" x14ac:dyDescent="0.25">
      <c r="A78" s="31"/>
      <c r="B78" s="31"/>
      <c r="C78" s="31"/>
      <c r="D78" s="31"/>
      <c r="E78" s="31"/>
      <c r="F78" s="31"/>
      <c r="G78" s="31"/>
      <c r="H78" s="31"/>
      <c r="I78" s="30"/>
      <c r="J78" s="31"/>
      <c r="K78" s="31"/>
      <c r="L78" s="31"/>
      <c r="M78" s="31"/>
      <c r="N78" s="31"/>
      <c r="O78" s="15" t="s">
        <v>79</v>
      </c>
      <c r="P78" s="51" t="s">
        <v>168</v>
      </c>
      <c r="Q78" s="61">
        <v>2</v>
      </c>
      <c r="R78" s="61"/>
      <c r="S78" s="61"/>
      <c r="T78" s="61"/>
      <c r="U78" s="61"/>
      <c r="V78" s="61"/>
      <c r="W78" s="34">
        <f t="shared" si="4"/>
        <v>2</v>
      </c>
      <c r="X78" s="51">
        <v>2015</v>
      </c>
      <c r="Y78" s="89"/>
    </row>
    <row r="79" spans="1:25" ht="45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3" t="s">
        <v>80</v>
      </c>
      <c r="P79" s="51" t="s">
        <v>178</v>
      </c>
      <c r="Q79" s="39">
        <v>8</v>
      </c>
      <c r="R79" s="39">
        <v>0.3</v>
      </c>
      <c r="S79" s="39">
        <v>0.2</v>
      </c>
      <c r="T79" s="39">
        <v>0.2</v>
      </c>
      <c r="U79" s="39">
        <v>0.2</v>
      </c>
      <c r="V79" s="39">
        <v>0.2</v>
      </c>
      <c r="W79" s="32">
        <f t="shared" si="4"/>
        <v>9.0999999999999979</v>
      </c>
      <c r="X79" s="51">
        <v>2020</v>
      </c>
    </row>
    <row r="80" spans="1:25" ht="30" x14ac:dyDescent="0.25">
      <c r="A80" s="40"/>
      <c r="B80" s="40"/>
      <c r="C80" s="40"/>
      <c r="D80" s="40" t="s">
        <v>25</v>
      </c>
      <c r="E80" s="40" t="s">
        <v>35</v>
      </c>
      <c r="F80" s="40" t="s">
        <v>25</v>
      </c>
      <c r="G80" s="40" t="s">
        <v>34</v>
      </c>
      <c r="H80" s="40" t="s">
        <v>25</v>
      </c>
      <c r="I80" s="40" t="s">
        <v>33</v>
      </c>
      <c r="J80" s="40" t="s">
        <v>26</v>
      </c>
      <c r="K80" s="40" t="s">
        <v>25</v>
      </c>
      <c r="L80" s="40" t="s">
        <v>27</v>
      </c>
      <c r="M80" s="40" t="s">
        <v>25</v>
      </c>
      <c r="N80" s="40" t="s">
        <v>25</v>
      </c>
      <c r="O80" s="45" t="s">
        <v>81</v>
      </c>
      <c r="P80" s="49" t="s">
        <v>177</v>
      </c>
      <c r="Q80" s="43">
        <f>Q82+Q84+Q86</f>
        <v>211647.4</v>
      </c>
      <c r="R80" s="43">
        <v>190329.8</v>
      </c>
      <c r="S80" s="43">
        <v>180813.3</v>
      </c>
      <c r="T80" s="43">
        <v>180813.3</v>
      </c>
      <c r="U80" s="43">
        <v>180813.3</v>
      </c>
      <c r="V80" s="43">
        <v>180813.3</v>
      </c>
      <c r="W80" s="43">
        <f t="shared" si="4"/>
        <v>1125230.4000000001</v>
      </c>
      <c r="X80" s="49">
        <v>2020</v>
      </c>
    </row>
    <row r="81" spans="1:26" s="19" customFormat="1" ht="45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3" t="s">
        <v>82</v>
      </c>
      <c r="P81" s="51" t="s">
        <v>178</v>
      </c>
      <c r="Q81" s="39">
        <f>Q83+Q85+Q87</f>
        <v>347.5</v>
      </c>
      <c r="R81" s="39">
        <f t="shared" ref="R81:V81" si="17">R83+R85+R87</f>
        <v>315.8</v>
      </c>
      <c r="S81" s="39">
        <f t="shared" si="17"/>
        <v>300</v>
      </c>
      <c r="T81" s="39">
        <f t="shared" si="17"/>
        <v>300</v>
      </c>
      <c r="U81" s="39">
        <f t="shared" si="17"/>
        <v>300</v>
      </c>
      <c r="V81" s="39">
        <f t="shared" si="17"/>
        <v>300</v>
      </c>
      <c r="W81" s="32">
        <f t="shared" si="4"/>
        <v>1863.3</v>
      </c>
      <c r="X81" s="51">
        <v>2020</v>
      </c>
      <c r="Y81" s="89"/>
    </row>
    <row r="82" spans="1:26" s="19" customFormat="1" ht="30" x14ac:dyDescent="0.25">
      <c r="A82" s="30" t="s">
        <v>25</v>
      </c>
      <c r="B82" s="30" t="s">
        <v>25</v>
      </c>
      <c r="C82" s="30" t="s">
        <v>36</v>
      </c>
      <c r="D82" s="30" t="s">
        <v>25</v>
      </c>
      <c r="E82" s="30" t="s">
        <v>35</v>
      </c>
      <c r="F82" s="30" t="s">
        <v>25</v>
      </c>
      <c r="G82" s="30" t="s">
        <v>34</v>
      </c>
      <c r="H82" s="30" t="s">
        <v>25</v>
      </c>
      <c r="I82" s="30" t="s">
        <v>33</v>
      </c>
      <c r="J82" s="30" t="s">
        <v>26</v>
      </c>
      <c r="K82" s="30" t="s">
        <v>25</v>
      </c>
      <c r="L82" s="30" t="s">
        <v>27</v>
      </c>
      <c r="M82" s="30" t="s">
        <v>25</v>
      </c>
      <c r="N82" s="30" t="s">
        <v>25</v>
      </c>
      <c r="O82" s="33" t="s">
        <v>81</v>
      </c>
      <c r="P82" s="51" t="s">
        <v>177</v>
      </c>
      <c r="Q82" s="39">
        <v>1300</v>
      </c>
      <c r="R82" s="39"/>
      <c r="S82" s="39"/>
      <c r="T82" s="39"/>
      <c r="U82" s="39"/>
      <c r="V82" s="39"/>
      <c r="W82" s="32">
        <f t="shared" si="4"/>
        <v>1300</v>
      </c>
      <c r="X82" s="51">
        <v>2015</v>
      </c>
      <c r="Y82" s="89" t="s">
        <v>205</v>
      </c>
    </row>
    <row r="83" spans="1:26" s="19" customFormat="1" ht="45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3" t="s">
        <v>221</v>
      </c>
      <c r="P83" s="51" t="s">
        <v>178</v>
      </c>
      <c r="Q83" s="39">
        <v>0.3</v>
      </c>
      <c r="R83" s="39"/>
      <c r="S83" s="39"/>
      <c r="T83" s="39"/>
      <c r="U83" s="39"/>
      <c r="V83" s="39"/>
      <c r="W83" s="32">
        <f t="shared" si="4"/>
        <v>0.3</v>
      </c>
      <c r="X83" s="51">
        <v>2015</v>
      </c>
      <c r="Y83" s="89"/>
    </row>
    <row r="84" spans="1:26" s="19" customFormat="1" ht="30" x14ac:dyDescent="0.25">
      <c r="A84" s="30" t="s">
        <v>25</v>
      </c>
      <c r="B84" s="30" t="s">
        <v>25</v>
      </c>
      <c r="C84" s="30" t="s">
        <v>35</v>
      </c>
      <c r="D84" s="30" t="s">
        <v>25</v>
      </c>
      <c r="E84" s="30" t="s">
        <v>35</v>
      </c>
      <c r="F84" s="30" t="s">
        <v>25</v>
      </c>
      <c r="G84" s="30" t="s">
        <v>34</v>
      </c>
      <c r="H84" s="30" t="s">
        <v>25</v>
      </c>
      <c r="I84" s="30" t="s">
        <v>33</v>
      </c>
      <c r="J84" s="30" t="s">
        <v>26</v>
      </c>
      <c r="K84" s="30" t="s">
        <v>25</v>
      </c>
      <c r="L84" s="30" t="s">
        <v>27</v>
      </c>
      <c r="M84" s="30" t="s">
        <v>25</v>
      </c>
      <c r="N84" s="30" t="s">
        <v>25</v>
      </c>
      <c r="O84" s="33" t="s">
        <v>81</v>
      </c>
      <c r="P84" s="51" t="s">
        <v>177</v>
      </c>
      <c r="Q84" s="39">
        <v>1881</v>
      </c>
      <c r="R84" s="39"/>
      <c r="S84" s="39"/>
      <c r="T84" s="39"/>
      <c r="U84" s="39"/>
      <c r="V84" s="39"/>
      <c r="W84" s="32">
        <f t="shared" si="4"/>
        <v>1881</v>
      </c>
      <c r="X84" s="51">
        <v>2015</v>
      </c>
      <c r="Y84" s="89" t="s">
        <v>206</v>
      </c>
    </row>
    <row r="85" spans="1:26" s="19" customFormat="1" ht="45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3" t="s">
        <v>222</v>
      </c>
      <c r="P85" s="51" t="s">
        <v>178</v>
      </c>
      <c r="Q85" s="39">
        <v>1.3</v>
      </c>
      <c r="R85" s="39"/>
      <c r="S85" s="39"/>
      <c r="T85" s="39"/>
      <c r="U85" s="39"/>
      <c r="V85" s="39"/>
      <c r="W85" s="32">
        <f t="shared" si="4"/>
        <v>1.3</v>
      </c>
      <c r="X85" s="51">
        <v>2015</v>
      </c>
      <c r="Y85" s="89"/>
    </row>
    <row r="86" spans="1:26" s="19" customFormat="1" ht="30" x14ac:dyDescent="0.25">
      <c r="A86" s="30" t="s">
        <v>25</v>
      </c>
      <c r="B86" s="30" t="s">
        <v>26</v>
      </c>
      <c r="C86" s="30" t="s">
        <v>27</v>
      </c>
      <c r="D86" s="30" t="s">
        <v>25</v>
      </c>
      <c r="E86" s="30" t="s">
        <v>35</v>
      </c>
      <c r="F86" s="30" t="s">
        <v>25</v>
      </c>
      <c r="G86" s="30" t="s">
        <v>34</v>
      </c>
      <c r="H86" s="30" t="s">
        <v>25</v>
      </c>
      <c r="I86" s="30" t="s">
        <v>33</v>
      </c>
      <c r="J86" s="30" t="s">
        <v>26</v>
      </c>
      <c r="K86" s="30" t="s">
        <v>25</v>
      </c>
      <c r="L86" s="30" t="s">
        <v>27</v>
      </c>
      <c r="M86" s="30" t="s">
        <v>25</v>
      </c>
      <c r="N86" s="30" t="s">
        <v>25</v>
      </c>
      <c r="O86" s="33" t="s">
        <v>81</v>
      </c>
      <c r="P86" s="51" t="s">
        <v>177</v>
      </c>
      <c r="Q86" s="39">
        <v>208466.4</v>
      </c>
      <c r="R86" s="39">
        <v>190329.8</v>
      </c>
      <c r="S86" s="39">
        <v>180813.3</v>
      </c>
      <c r="T86" s="39">
        <v>180813.3</v>
      </c>
      <c r="U86" s="39">
        <v>180813.3</v>
      </c>
      <c r="V86" s="39">
        <v>180813.3</v>
      </c>
      <c r="W86" s="32">
        <f t="shared" ref="W86" si="18">Q86+R86+S86+T86+U86+V86</f>
        <v>1122049.4000000001</v>
      </c>
      <c r="X86" s="51">
        <v>2020</v>
      </c>
      <c r="Y86" s="89"/>
    </row>
    <row r="87" spans="1:26" s="9" customFormat="1" ht="45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3" t="s">
        <v>215</v>
      </c>
      <c r="P87" s="51" t="s">
        <v>178</v>
      </c>
      <c r="Q87" s="39">
        <v>345.9</v>
      </c>
      <c r="R87" s="39">
        <v>315.8</v>
      </c>
      <c r="S87" s="39">
        <v>300</v>
      </c>
      <c r="T87" s="39">
        <v>300</v>
      </c>
      <c r="U87" s="39">
        <v>300</v>
      </c>
      <c r="V87" s="39">
        <v>300</v>
      </c>
      <c r="W87" s="32">
        <f t="shared" si="4"/>
        <v>1861.7</v>
      </c>
      <c r="X87" s="51">
        <v>2020</v>
      </c>
      <c r="Y87" s="91"/>
    </row>
    <row r="88" spans="1:26" s="3" customFormat="1" ht="30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3" t="s">
        <v>216</v>
      </c>
      <c r="P88" s="51" t="s">
        <v>168</v>
      </c>
      <c r="Q88" s="61">
        <v>2</v>
      </c>
      <c r="R88" s="61">
        <v>2</v>
      </c>
      <c r="S88" s="61">
        <v>2</v>
      </c>
      <c r="T88" s="61">
        <v>2</v>
      </c>
      <c r="U88" s="61">
        <v>2</v>
      </c>
      <c r="V88" s="61">
        <v>2</v>
      </c>
      <c r="W88" s="34">
        <f t="shared" si="4"/>
        <v>12</v>
      </c>
      <c r="X88" s="51">
        <v>2020</v>
      </c>
      <c r="Y88" s="93"/>
    </row>
    <row r="89" spans="1:26" s="4" customFormat="1" ht="30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3" t="s">
        <v>217</v>
      </c>
      <c r="P89" s="51" t="s">
        <v>12</v>
      </c>
      <c r="Q89" s="39">
        <v>109.4</v>
      </c>
      <c r="R89" s="39">
        <v>102</v>
      </c>
      <c r="S89" s="39">
        <v>97</v>
      </c>
      <c r="T89" s="39">
        <v>97</v>
      </c>
      <c r="U89" s="39">
        <v>97</v>
      </c>
      <c r="V89" s="39">
        <v>97</v>
      </c>
      <c r="W89" s="32">
        <f t="shared" si="4"/>
        <v>599.4</v>
      </c>
      <c r="X89" s="51">
        <v>2020</v>
      </c>
      <c r="Y89" s="87"/>
    </row>
    <row r="90" spans="1:26" ht="42.75" x14ac:dyDescent="0.25">
      <c r="A90" s="36" t="s">
        <v>25</v>
      </c>
      <c r="B90" s="36" t="s">
        <v>25</v>
      </c>
      <c r="C90" s="36" t="s">
        <v>25</v>
      </c>
      <c r="D90" s="36" t="s">
        <v>25</v>
      </c>
      <c r="E90" s="36" t="s">
        <v>35</v>
      </c>
      <c r="F90" s="36" t="s">
        <v>25</v>
      </c>
      <c r="G90" s="36" t="s">
        <v>34</v>
      </c>
      <c r="H90" s="36" t="s">
        <v>25</v>
      </c>
      <c r="I90" s="36" t="s">
        <v>33</v>
      </c>
      <c r="J90" s="36" t="s">
        <v>26</v>
      </c>
      <c r="K90" s="36" t="s">
        <v>25</v>
      </c>
      <c r="L90" s="36" t="s">
        <v>36</v>
      </c>
      <c r="M90" s="36" t="s">
        <v>25</v>
      </c>
      <c r="N90" s="36" t="s">
        <v>25</v>
      </c>
      <c r="O90" s="37" t="s">
        <v>38</v>
      </c>
      <c r="P90" s="77" t="s">
        <v>177</v>
      </c>
      <c r="Q90" s="52">
        <f>Q92+Q97+Q100+Q116</f>
        <v>568762.39999999991</v>
      </c>
      <c r="R90" s="52">
        <f t="shared" ref="R90:V90" si="19">R92+R97+R100+R116</f>
        <v>517083.3</v>
      </c>
      <c r="S90" s="52">
        <f t="shared" si="19"/>
        <v>491229.1</v>
      </c>
      <c r="T90" s="52">
        <f t="shared" si="19"/>
        <v>491229.1</v>
      </c>
      <c r="U90" s="52">
        <f t="shared" si="19"/>
        <v>491229.1</v>
      </c>
      <c r="V90" s="52">
        <f t="shared" si="19"/>
        <v>491229.1</v>
      </c>
      <c r="W90" s="52">
        <f t="shared" ref="W90:W92" si="20">Q90+R90+S90+T90+U90+V90</f>
        <v>3050762.1</v>
      </c>
      <c r="X90" s="59">
        <v>2020</v>
      </c>
    </row>
    <row r="91" spans="1:26" s="11" customFormat="1" ht="44.25" x14ac:dyDescent="0.25">
      <c r="A91" s="31"/>
      <c r="B91" s="31"/>
      <c r="C91" s="31"/>
      <c r="D91" s="31"/>
      <c r="E91" s="31"/>
      <c r="F91" s="31"/>
      <c r="G91" s="31"/>
      <c r="H91" s="31"/>
      <c r="I91" s="30"/>
      <c r="J91" s="31"/>
      <c r="K91" s="31"/>
      <c r="L91" s="31"/>
      <c r="M91" s="31"/>
      <c r="N91" s="31"/>
      <c r="O91" s="15" t="s">
        <v>83</v>
      </c>
      <c r="P91" s="51" t="s">
        <v>178</v>
      </c>
      <c r="Q91" s="39">
        <f>Q93</f>
        <v>3894.1</v>
      </c>
      <c r="R91" s="39">
        <f t="shared" ref="R91:W91" si="21">R93</f>
        <v>3899.4</v>
      </c>
      <c r="S91" s="39">
        <f t="shared" si="21"/>
        <v>3936.1</v>
      </c>
      <c r="T91" s="39">
        <f t="shared" si="21"/>
        <v>3962.4</v>
      </c>
      <c r="U91" s="39">
        <f t="shared" si="21"/>
        <v>3969.4</v>
      </c>
      <c r="V91" s="39">
        <f t="shared" si="21"/>
        <v>3969.4</v>
      </c>
      <c r="W91" s="32">
        <f t="shared" si="21"/>
        <v>3969.4</v>
      </c>
      <c r="X91" s="51">
        <v>2020</v>
      </c>
      <c r="Y91" s="89"/>
    </row>
    <row r="92" spans="1:26" ht="46.15" customHeight="1" x14ac:dyDescent="0.25">
      <c r="A92" s="40" t="s">
        <v>25</v>
      </c>
      <c r="B92" s="40" t="s">
        <v>26</v>
      </c>
      <c r="C92" s="40" t="s">
        <v>27</v>
      </c>
      <c r="D92" s="40" t="s">
        <v>25</v>
      </c>
      <c r="E92" s="40" t="s">
        <v>35</v>
      </c>
      <c r="F92" s="40" t="s">
        <v>25</v>
      </c>
      <c r="G92" s="40" t="s">
        <v>34</v>
      </c>
      <c r="H92" s="40" t="s">
        <v>25</v>
      </c>
      <c r="I92" s="40" t="s">
        <v>33</v>
      </c>
      <c r="J92" s="40" t="s">
        <v>26</v>
      </c>
      <c r="K92" s="40" t="s">
        <v>25</v>
      </c>
      <c r="L92" s="40" t="s">
        <v>36</v>
      </c>
      <c r="M92" s="40" t="s">
        <v>25</v>
      </c>
      <c r="N92" s="40" t="s">
        <v>25</v>
      </c>
      <c r="O92" s="45" t="s">
        <v>84</v>
      </c>
      <c r="P92" s="49" t="s">
        <v>177</v>
      </c>
      <c r="Q92" s="44">
        <v>524597.1</v>
      </c>
      <c r="R92" s="44">
        <v>476902.9</v>
      </c>
      <c r="S92" s="44">
        <v>453057.8</v>
      </c>
      <c r="T92" s="44">
        <v>453057.8</v>
      </c>
      <c r="U92" s="44">
        <v>453057.8</v>
      </c>
      <c r="V92" s="44">
        <v>453057.8</v>
      </c>
      <c r="W92" s="43">
        <f t="shared" si="20"/>
        <v>2813731.1999999997</v>
      </c>
      <c r="X92" s="49">
        <v>2020</v>
      </c>
      <c r="Y92" s="89" t="s">
        <v>207</v>
      </c>
      <c r="Z92" s="89"/>
    </row>
    <row r="93" spans="1:26" ht="42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3" t="s">
        <v>85</v>
      </c>
      <c r="P93" s="51" t="s">
        <v>180</v>
      </c>
      <c r="Q93" s="39">
        <v>3894.1</v>
      </c>
      <c r="R93" s="39">
        <v>3899.4</v>
      </c>
      <c r="S93" s="39">
        <v>3936.1</v>
      </c>
      <c r="T93" s="39">
        <v>3962.4</v>
      </c>
      <c r="U93" s="39">
        <v>3969.4</v>
      </c>
      <c r="V93" s="39">
        <v>3969.4</v>
      </c>
      <c r="W93" s="32">
        <v>3969.4</v>
      </c>
      <c r="X93" s="51">
        <v>2020</v>
      </c>
    </row>
    <row r="94" spans="1:26" ht="45.6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3" t="s">
        <v>86</v>
      </c>
      <c r="P94" s="51" t="s">
        <v>168</v>
      </c>
      <c r="Q94" s="61">
        <v>96</v>
      </c>
      <c r="R94" s="61">
        <v>97</v>
      </c>
      <c r="S94" s="61">
        <v>92</v>
      </c>
      <c r="T94" s="61">
        <v>92</v>
      </c>
      <c r="U94" s="61">
        <v>92</v>
      </c>
      <c r="V94" s="61">
        <v>92</v>
      </c>
      <c r="W94" s="34">
        <f t="shared" ref="W94:W131" si="22">Q94+R94+S94+T94+U94+V94</f>
        <v>561</v>
      </c>
      <c r="X94" s="51">
        <v>2020</v>
      </c>
    </row>
    <row r="95" spans="1:26" ht="40.1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3" t="s">
        <v>87</v>
      </c>
      <c r="P95" s="51" t="s">
        <v>168</v>
      </c>
      <c r="Q95" s="61">
        <v>4367</v>
      </c>
      <c r="R95" s="61">
        <v>2965</v>
      </c>
      <c r="S95" s="61">
        <v>2817</v>
      </c>
      <c r="T95" s="61">
        <v>2817</v>
      </c>
      <c r="U95" s="61">
        <v>2817</v>
      </c>
      <c r="V95" s="61">
        <v>2817</v>
      </c>
      <c r="W95" s="34">
        <f t="shared" si="22"/>
        <v>18600</v>
      </c>
      <c r="X95" s="51">
        <v>2020</v>
      </c>
    </row>
    <row r="96" spans="1:26" ht="4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3" t="s">
        <v>88</v>
      </c>
      <c r="P96" s="51" t="s">
        <v>23</v>
      </c>
      <c r="Q96" s="39">
        <v>78271</v>
      </c>
      <c r="R96" s="39">
        <v>70001.5</v>
      </c>
      <c r="S96" s="39">
        <v>66501.5</v>
      </c>
      <c r="T96" s="39">
        <v>66501.5</v>
      </c>
      <c r="U96" s="39">
        <v>66501.5</v>
      </c>
      <c r="V96" s="39">
        <v>66501.5</v>
      </c>
      <c r="W96" s="32">
        <f t="shared" si="22"/>
        <v>414278.5</v>
      </c>
      <c r="X96" s="51">
        <v>2020</v>
      </c>
    </row>
    <row r="97" spans="1:25" ht="33" customHeight="1" x14ac:dyDescent="0.25">
      <c r="A97" s="40" t="s">
        <v>25</v>
      </c>
      <c r="B97" s="40" t="s">
        <v>26</v>
      </c>
      <c r="C97" s="40" t="s">
        <v>27</v>
      </c>
      <c r="D97" s="40" t="s">
        <v>25</v>
      </c>
      <c r="E97" s="40" t="s">
        <v>35</v>
      </c>
      <c r="F97" s="40" t="s">
        <v>25</v>
      </c>
      <c r="G97" s="40" t="s">
        <v>34</v>
      </c>
      <c r="H97" s="40" t="s">
        <v>25</v>
      </c>
      <c r="I97" s="40" t="s">
        <v>33</v>
      </c>
      <c r="J97" s="40" t="s">
        <v>26</v>
      </c>
      <c r="K97" s="40" t="s">
        <v>25</v>
      </c>
      <c r="L97" s="40" t="s">
        <v>36</v>
      </c>
      <c r="M97" s="40" t="s">
        <v>25</v>
      </c>
      <c r="N97" s="40" t="s">
        <v>25</v>
      </c>
      <c r="O97" s="45" t="s">
        <v>89</v>
      </c>
      <c r="P97" s="49" t="s">
        <v>177</v>
      </c>
      <c r="Q97" s="44">
        <v>8750.1</v>
      </c>
      <c r="R97" s="44">
        <v>7304.1</v>
      </c>
      <c r="S97" s="44">
        <v>6938.8</v>
      </c>
      <c r="T97" s="44">
        <v>6938.8</v>
      </c>
      <c r="U97" s="44">
        <v>6938.8</v>
      </c>
      <c r="V97" s="44">
        <v>6938.8</v>
      </c>
      <c r="W97" s="43">
        <f t="shared" si="22"/>
        <v>43809.4</v>
      </c>
      <c r="X97" s="49">
        <v>2020</v>
      </c>
      <c r="Y97" s="89" t="s">
        <v>208</v>
      </c>
    </row>
    <row r="98" spans="1:25" ht="31.9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3" t="s">
        <v>90</v>
      </c>
      <c r="P98" s="51" t="s">
        <v>168</v>
      </c>
      <c r="Q98" s="56">
        <v>5</v>
      </c>
      <c r="R98" s="56">
        <v>5</v>
      </c>
      <c r="S98" s="56">
        <v>5</v>
      </c>
      <c r="T98" s="56">
        <v>5</v>
      </c>
      <c r="U98" s="56">
        <v>5</v>
      </c>
      <c r="V98" s="56">
        <v>5</v>
      </c>
      <c r="W98" s="34">
        <f t="shared" si="22"/>
        <v>30</v>
      </c>
      <c r="X98" s="51">
        <v>2020</v>
      </c>
    </row>
    <row r="99" spans="1:25" s="12" customFormat="1" ht="27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3" t="s">
        <v>91</v>
      </c>
      <c r="P99" s="51" t="s">
        <v>168</v>
      </c>
      <c r="Q99" s="56">
        <v>9</v>
      </c>
      <c r="R99" s="56">
        <v>2</v>
      </c>
      <c r="S99" s="56">
        <v>2</v>
      </c>
      <c r="T99" s="56">
        <v>2</v>
      </c>
      <c r="U99" s="56">
        <v>2</v>
      </c>
      <c r="V99" s="56">
        <v>2</v>
      </c>
      <c r="W99" s="34">
        <f t="shared" si="22"/>
        <v>19</v>
      </c>
      <c r="X99" s="51">
        <v>2020</v>
      </c>
      <c r="Y99" s="89"/>
    </row>
    <row r="100" spans="1:25" s="11" customFormat="1" ht="45.6" customHeight="1" x14ac:dyDescent="0.25">
      <c r="A100" s="40"/>
      <c r="B100" s="40"/>
      <c r="C100" s="40"/>
      <c r="D100" s="40" t="s">
        <v>25</v>
      </c>
      <c r="E100" s="40" t="s">
        <v>35</v>
      </c>
      <c r="F100" s="40" t="s">
        <v>25</v>
      </c>
      <c r="G100" s="40" t="s">
        <v>34</v>
      </c>
      <c r="H100" s="40" t="s">
        <v>25</v>
      </c>
      <c r="I100" s="40" t="s">
        <v>33</v>
      </c>
      <c r="J100" s="40" t="s">
        <v>26</v>
      </c>
      <c r="K100" s="40" t="s">
        <v>25</v>
      </c>
      <c r="L100" s="40" t="s">
        <v>36</v>
      </c>
      <c r="M100" s="40" t="s">
        <v>25</v>
      </c>
      <c r="N100" s="40" t="s">
        <v>25</v>
      </c>
      <c r="O100" s="53" t="s">
        <v>92</v>
      </c>
      <c r="P100" s="49" t="s">
        <v>177</v>
      </c>
      <c r="Q100" s="44">
        <f t="shared" ref="Q100:W100" si="23">Q102+Q105+Q108+Q111</f>
        <v>34496.200000000004</v>
      </c>
      <c r="R100" s="44">
        <f t="shared" si="23"/>
        <v>32037.300000000003</v>
      </c>
      <c r="S100" s="44">
        <f t="shared" si="23"/>
        <v>30435.5</v>
      </c>
      <c r="T100" s="44">
        <f t="shared" si="23"/>
        <v>30435.5</v>
      </c>
      <c r="U100" s="44">
        <f t="shared" si="23"/>
        <v>30435.5</v>
      </c>
      <c r="V100" s="44">
        <f t="shared" si="23"/>
        <v>30435.5</v>
      </c>
      <c r="W100" s="43">
        <f t="shared" si="23"/>
        <v>188275.5</v>
      </c>
      <c r="X100" s="49">
        <v>2020</v>
      </c>
      <c r="Y100" s="89"/>
    </row>
    <row r="101" spans="1:25" ht="32.450000000000003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3" t="s">
        <v>93</v>
      </c>
      <c r="P101" s="51" t="s">
        <v>30</v>
      </c>
      <c r="Q101" s="39">
        <f>Q103+Q106+Q109+Q115</f>
        <v>8682</v>
      </c>
      <c r="R101" s="39">
        <f t="shared" ref="R101:V101" si="24">R103+R106+R109+R115</f>
        <v>9106.9</v>
      </c>
      <c r="S101" s="39">
        <f t="shared" si="24"/>
        <v>11043.1</v>
      </c>
      <c r="T101" s="39">
        <f t="shared" si="24"/>
        <v>8650.5</v>
      </c>
      <c r="U101" s="39">
        <f t="shared" si="24"/>
        <v>8650.5</v>
      </c>
      <c r="V101" s="39">
        <f t="shared" si="24"/>
        <v>8650.5</v>
      </c>
      <c r="W101" s="39">
        <f>W103+W106+W109+W115</f>
        <v>54783.5</v>
      </c>
      <c r="X101" s="51">
        <v>2020</v>
      </c>
    </row>
    <row r="102" spans="1:25" ht="44.45" customHeight="1" x14ac:dyDescent="0.25">
      <c r="A102" s="40" t="s">
        <v>25</v>
      </c>
      <c r="B102" s="40" t="s">
        <v>25</v>
      </c>
      <c r="C102" s="40" t="s">
        <v>36</v>
      </c>
      <c r="D102" s="40" t="s">
        <v>25</v>
      </c>
      <c r="E102" s="40" t="s">
        <v>35</v>
      </c>
      <c r="F102" s="40" t="s">
        <v>25</v>
      </c>
      <c r="G102" s="40" t="s">
        <v>34</v>
      </c>
      <c r="H102" s="40" t="s">
        <v>25</v>
      </c>
      <c r="I102" s="40" t="s">
        <v>33</v>
      </c>
      <c r="J102" s="40" t="s">
        <v>26</v>
      </c>
      <c r="K102" s="40" t="s">
        <v>25</v>
      </c>
      <c r="L102" s="40" t="s">
        <v>36</v>
      </c>
      <c r="M102" s="40" t="s">
        <v>25</v>
      </c>
      <c r="N102" s="40" t="s">
        <v>25</v>
      </c>
      <c r="O102" s="45" t="s">
        <v>94</v>
      </c>
      <c r="P102" s="49" t="s">
        <v>177</v>
      </c>
      <c r="Q102" s="44">
        <f>2700-593.9</f>
        <v>2106.1</v>
      </c>
      <c r="R102" s="44">
        <v>2465.1</v>
      </c>
      <c r="S102" s="44">
        <v>2341.8000000000002</v>
      </c>
      <c r="T102" s="44">
        <v>2341.8000000000002</v>
      </c>
      <c r="U102" s="44">
        <v>2341.8000000000002</v>
      </c>
      <c r="V102" s="44">
        <v>2341.8000000000002</v>
      </c>
      <c r="W102" s="43">
        <f t="shared" si="22"/>
        <v>13938.399999999998</v>
      </c>
      <c r="X102" s="49">
        <v>2020</v>
      </c>
      <c r="Y102" s="89" t="s">
        <v>173</v>
      </c>
    </row>
    <row r="103" spans="1:25" s="18" customFormat="1" ht="29.4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3" t="s">
        <v>95</v>
      </c>
      <c r="P103" s="51" t="s">
        <v>30</v>
      </c>
      <c r="Q103" s="39">
        <v>3238</v>
      </c>
      <c r="R103" s="39">
        <v>4135.8999999999996</v>
      </c>
      <c r="S103" s="39">
        <v>3929.1</v>
      </c>
      <c r="T103" s="39">
        <v>3929.1</v>
      </c>
      <c r="U103" s="39">
        <v>3929.1</v>
      </c>
      <c r="V103" s="39">
        <v>3929.1</v>
      </c>
      <c r="W103" s="32">
        <f t="shared" ref="W103" si="25">Q103+R103+S103+T103+U103+V103</f>
        <v>23090.3</v>
      </c>
      <c r="X103" s="51">
        <v>2020</v>
      </c>
      <c r="Y103" s="89"/>
    </row>
    <row r="104" spans="1:25" s="11" customFormat="1" ht="30.6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3" t="s">
        <v>96</v>
      </c>
      <c r="P104" s="51" t="s">
        <v>168</v>
      </c>
      <c r="Q104" s="61">
        <v>6</v>
      </c>
      <c r="R104" s="61">
        <v>4</v>
      </c>
      <c r="S104" s="61">
        <v>4</v>
      </c>
      <c r="T104" s="61">
        <v>4</v>
      </c>
      <c r="U104" s="61">
        <v>4</v>
      </c>
      <c r="V104" s="61">
        <v>4</v>
      </c>
      <c r="W104" s="34">
        <f t="shared" si="22"/>
        <v>26</v>
      </c>
      <c r="X104" s="51">
        <v>2020</v>
      </c>
      <c r="Y104" s="89"/>
    </row>
    <row r="105" spans="1:25" ht="45" x14ac:dyDescent="0.25">
      <c r="A105" s="40" t="s">
        <v>25</v>
      </c>
      <c r="B105" s="40" t="s">
        <v>25</v>
      </c>
      <c r="C105" s="40" t="s">
        <v>35</v>
      </c>
      <c r="D105" s="40" t="s">
        <v>25</v>
      </c>
      <c r="E105" s="40" t="s">
        <v>35</v>
      </c>
      <c r="F105" s="40" t="s">
        <v>25</v>
      </c>
      <c r="G105" s="40" t="s">
        <v>34</v>
      </c>
      <c r="H105" s="40" t="s">
        <v>25</v>
      </c>
      <c r="I105" s="40" t="s">
        <v>33</v>
      </c>
      <c r="J105" s="40" t="s">
        <v>26</v>
      </c>
      <c r="K105" s="40" t="s">
        <v>25</v>
      </c>
      <c r="L105" s="40" t="s">
        <v>36</v>
      </c>
      <c r="M105" s="40" t="s">
        <v>25</v>
      </c>
      <c r="N105" s="40" t="s">
        <v>25</v>
      </c>
      <c r="O105" s="45" t="s">
        <v>94</v>
      </c>
      <c r="P105" s="49" t="s">
        <v>177</v>
      </c>
      <c r="Q105" s="44">
        <v>813</v>
      </c>
      <c r="R105" s="44">
        <v>742.3</v>
      </c>
      <c r="S105" s="44">
        <v>705.2</v>
      </c>
      <c r="T105" s="44">
        <v>705.2</v>
      </c>
      <c r="U105" s="44">
        <v>705.2</v>
      </c>
      <c r="V105" s="44">
        <v>705.2</v>
      </c>
      <c r="W105" s="43">
        <f t="shared" si="22"/>
        <v>4376.0999999999995</v>
      </c>
      <c r="X105" s="49">
        <v>2020</v>
      </c>
    </row>
    <row r="106" spans="1:25" s="11" customFormat="1" ht="29.4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3" t="s">
        <v>97</v>
      </c>
      <c r="P106" s="51" t="s">
        <v>30</v>
      </c>
      <c r="Q106" s="39">
        <v>1000</v>
      </c>
      <c r="R106" s="39">
        <v>913</v>
      </c>
      <c r="S106" s="39">
        <v>3260</v>
      </c>
      <c r="T106" s="39">
        <v>867.4</v>
      </c>
      <c r="U106" s="39">
        <v>867.4</v>
      </c>
      <c r="V106" s="39">
        <v>867.4</v>
      </c>
      <c r="W106" s="32">
        <f t="shared" si="22"/>
        <v>7775.1999999999989</v>
      </c>
      <c r="X106" s="51">
        <v>2020</v>
      </c>
      <c r="Y106" s="89"/>
    </row>
    <row r="107" spans="1:25" ht="28.9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3" t="s">
        <v>98</v>
      </c>
      <c r="P107" s="51" t="s">
        <v>12</v>
      </c>
      <c r="Q107" s="39">
        <v>400</v>
      </c>
      <c r="R107" s="39">
        <v>365</v>
      </c>
      <c r="S107" s="39">
        <v>347</v>
      </c>
      <c r="T107" s="39">
        <v>347</v>
      </c>
      <c r="U107" s="39">
        <v>347</v>
      </c>
      <c r="V107" s="39">
        <v>347</v>
      </c>
      <c r="W107" s="32">
        <f t="shared" si="22"/>
        <v>2153</v>
      </c>
      <c r="X107" s="51">
        <v>2020</v>
      </c>
    </row>
    <row r="108" spans="1:25" ht="45" x14ac:dyDescent="0.25">
      <c r="A108" s="40" t="s">
        <v>25</v>
      </c>
      <c r="B108" s="40" t="s">
        <v>25</v>
      </c>
      <c r="C108" s="40" t="s">
        <v>32</v>
      </c>
      <c r="D108" s="40" t="s">
        <v>25</v>
      </c>
      <c r="E108" s="40" t="s">
        <v>35</v>
      </c>
      <c r="F108" s="40" t="s">
        <v>25</v>
      </c>
      <c r="G108" s="40" t="s">
        <v>34</v>
      </c>
      <c r="H108" s="40" t="s">
        <v>25</v>
      </c>
      <c r="I108" s="40" t="s">
        <v>33</v>
      </c>
      <c r="J108" s="40" t="s">
        <v>26</v>
      </c>
      <c r="K108" s="40" t="s">
        <v>25</v>
      </c>
      <c r="L108" s="40" t="s">
        <v>36</v>
      </c>
      <c r="M108" s="40" t="s">
        <v>25</v>
      </c>
      <c r="N108" s="40" t="s">
        <v>25</v>
      </c>
      <c r="O108" s="45" t="s">
        <v>94</v>
      </c>
      <c r="P108" s="49" t="s">
        <v>177</v>
      </c>
      <c r="Q108" s="44">
        <v>1094.2</v>
      </c>
      <c r="R108" s="44">
        <v>999</v>
      </c>
      <c r="S108" s="44">
        <v>949</v>
      </c>
      <c r="T108" s="44">
        <v>949</v>
      </c>
      <c r="U108" s="44">
        <v>949</v>
      </c>
      <c r="V108" s="44">
        <v>949</v>
      </c>
      <c r="W108" s="43">
        <f t="shared" si="22"/>
        <v>5889.2</v>
      </c>
      <c r="X108" s="49">
        <v>2020</v>
      </c>
    </row>
    <row r="109" spans="1:25" s="11" customFormat="1" ht="45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3" t="s">
        <v>99</v>
      </c>
      <c r="P109" s="51" t="s">
        <v>30</v>
      </c>
      <c r="Q109" s="39">
        <v>1944</v>
      </c>
      <c r="R109" s="39">
        <v>1775</v>
      </c>
      <c r="S109" s="39">
        <v>1686</v>
      </c>
      <c r="T109" s="39">
        <v>1686</v>
      </c>
      <c r="U109" s="39">
        <v>1686</v>
      </c>
      <c r="V109" s="39">
        <v>1686</v>
      </c>
      <c r="W109" s="32">
        <f t="shared" si="22"/>
        <v>10463</v>
      </c>
      <c r="X109" s="51">
        <v>2020</v>
      </c>
      <c r="Y109" s="89"/>
    </row>
    <row r="110" spans="1:25" ht="45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3" t="s">
        <v>100</v>
      </c>
      <c r="P110" s="51" t="s">
        <v>30</v>
      </c>
      <c r="Q110" s="39">
        <v>250</v>
      </c>
      <c r="R110" s="39">
        <v>285</v>
      </c>
      <c r="S110" s="39">
        <v>270</v>
      </c>
      <c r="T110" s="39">
        <v>270</v>
      </c>
      <c r="U110" s="39">
        <v>270</v>
      </c>
      <c r="V110" s="39">
        <v>270</v>
      </c>
      <c r="W110" s="32">
        <f t="shared" si="22"/>
        <v>1615</v>
      </c>
      <c r="X110" s="51">
        <v>2020</v>
      </c>
    </row>
    <row r="111" spans="1:25" ht="45" x14ac:dyDescent="0.25">
      <c r="A111" s="40" t="s">
        <v>25</v>
      </c>
      <c r="B111" s="40" t="s">
        <v>26</v>
      </c>
      <c r="C111" s="40" t="s">
        <v>27</v>
      </c>
      <c r="D111" s="40" t="s">
        <v>25</v>
      </c>
      <c r="E111" s="40" t="s">
        <v>35</v>
      </c>
      <c r="F111" s="40" t="s">
        <v>25</v>
      </c>
      <c r="G111" s="40" t="s">
        <v>34</v>
      </c>
      <c r="H111" s="40" t="s">
        <v>25</v>
      </c>
      <c r="I111" s="40" t="s">
        <v>33</v>
      </c>
      <c r="J111" s="40" t="s">
        <v>26</v>
      </c>
      <c r="K111" s="40" t="s">
        <v>25</v>
      </c>
      <c r="L111" s="40" t="s">
        <v>36</v>
      </c>
      <c r="M111" s="40" t="s">
        <v>25</v>
      </c>
      <c r="N111" s="40" t="s">
        <v>25</v>
      </c>
      <c r="O111" s="45" t="s">
        <v>94</v>
      </c>
      <c r="P111" s="49" t="s">
        <v>177</v>
      </c>
      <c r="Q111" s="44">
        <v>30482.9</v>
      </c>
      <c r="R111" s="44">
        <v>27830.9</v>
      </c>
      <c r="S111" s="44">
        <v>26439.5</v>
      </c>
      <c r="T111" s="44">
        <v>26439.5</v>
      </c>
      <c r="U111" s="44">
        <v>26439.5</v>
      </c>
      <c r="V111" s="44">
        <v>26439.5</v>
      </c>
      <c r="W111" s="43">
        <f t="shared" si="22"/>
        <v>164071.79999999999</v>
      </c>
      <c r="X111" s="49">
        <v>2020</v>
      </c>
    </row>
    <row r="112" spans="1:25" ht="45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3" t="s">
        <v>101</v>
      </c>
      <c r="P112" s="51" t="s">
        <v>12</v>
      </c>
      <c r="Q112" s="39">
        <v>25296</v>
      </c>
      <c r="R112" s="39">
        <v>23095</v>
      </c>
      <c r="S112" s="39">
        <v>21940</v>
      </c>
      <c r="T112" s="39">
        <v>21940</v>
      </c>
      <c r="U112" s="39">
        <v>21940</v>
      </c>
      <c r="V112" s="39">
        <v>21940</v>
      </c>
      <c r="W112" s="32">
        <f t="shared" si="22"/>
        <v>136151</v>
      </c>
      <c r="X112" s="51">
        <v>2020</v>
      </c>
    </row>
    <row r="113" spans="1:26" ht="30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3" t="s">
        <v>102</v>
      </c>
      <c r="P113" s="51" t="s">
        <v>168</v>
      </c>
      <c r="Q113" s="61">
        <v>130</v>
      </c>
      <c r="R113" s="61">
        <v>119</v>
      </c>
      <c r="S113" s="61">
        <v>113</v>
      </c>
      <c r="T113" s="61">
        <v>113</v>
      </c>
      <c r="U113" s="61">
        <v>113</v>
      </c>
      <c r="V113" s="61">
        <v>113</v>
      </c>
      <c r="W113" s="34">
        <f t="shared" si="22"/>
        <v>701</v>
      </c>
      <c r="X113" s="51">
        <v>2020</v>
      </c>
    </row>
    <row r="114" spans="1:26" s="9" customFormat="1" ht="28.9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3" t="s">
        <v>103</v>
      </c>
      <c r="P114" s="51" t="s">
        <v>176</v>
      </c>
      <c r="Q114" s="56">
        <v>12</v>
      </c>
      <c r="R114" s="56">
        <v>12</v>
      </c>
      <c r="S114" s="56">
        <v>12</v>
      </c>
      <c r="T114" s="56">
        <v>12</v>
      </c>
      <c r="U114" s="56">
        <v>12</v>
      </c>
      <c r="V114" s="56">
        <v>12</v>
      </c>
      <c r="W114" s="34">
        <v>12</v>
      </c>
      <c r="X114" s="51">
        <v>2020</v>
      </c>
      <c r="Y114" s="91"/>
    </row>
    <row r="115" spans="1:26" s="9" customFormat="1" ht="30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3" t="s">
        <v>104</v>
      </c>
      <c r="P115" s="51" t="s">
        <v>30</v>
      </c>
      <c r="Q115" s="39">
        <v>2500</v>
      </c>
      <c r="R115" s="39">
        <v>2283</v>
      </c>
      <c r="S115" s="39">
        <v>2168</v>
      </c>
      <c r="T115" s="39">
        <v>2168</v>
      </c>
      <c r="U115" s="39">
        <v>2168</v>
      </c>
      <c r="V115" s="39">
        <v>2168</v>
      </c>
      <c r="W115" s="32">
        <f t="shared" si="22"/>
        <v>13455</v>
      </c>
      <c r="X115" s="51">
        <v>2020</v>
      </c>
      <c r="Y115" s="91"/>
    </row>
    <row r="116" spans="1:26" ht="60" x14ac:dyDescent="0.25">
      <c r="A116" s="40" t="s">
        <v>25</v>
      </c>
      <c r="B116" s="40" t="s">
        <v>26</v>
      </c>
      <c r="C116" s="40" t="s">
        <v>27</v>
      </c>
      <c r="D116" s="40" t="s">
        <v>25</v>
      </c>
      <c r="E116" s="40" t="s">
        <v>35</v>
      </c>
      <c r="F116" s="40" t="s">
        <v>25</v>
      </c>
      <c r="G116" s="40" t="s">
        <v>34</v>
      </c>
      <c r="H116" s="40" t="s">
        <v>25</v>
      </c>
      <c r="I116" s="40" t="s">
        <v>33</v>
      </c>
      <c r="J116" s="40" t="s">
        <v>26</v>
      </c>
      <c r="K116" s="40" t="s">
        <v>25</v>
      </c>
      <c r="L116" s="40" t="s">
        <v>36</v>
      </c>
      <c r="M116" s="40" t="s">
        <v>25</v>
      </c>
      <c r="N116" s="40" t="s">
        <v>25</v>
      </c>
      <c r="O116" s="45" t="s">
        <v>105</v>
      </c>
      <c r="P116" s="49" t="s">
        <v>177</v>
      </c>
      <c r="Q116" s="44">
        <v>919</v>
      </c>
      <c r="R116" s="44">
        <v>839</v>
      </c>
      <c r="S116" s="44">
        <v>797</v>
      </c>
      <c r="T116" s="44">
        <v>797</v>
      </c>
      <c r="U116" s="44">
        <v>797</v>
      </c>
      <c r="V116" s="44">
        <v>797</v>
      </c>
      <c r="W116" s="43">
        <f t="shared" si="22"/>
        <v>4946</v>
      </c>
      <c r="X116" s="49">
        <v>2020</v>
      </c>
    </row>
    <row r="117" spans="1:26" s="2" customFormat="1" ht="28.9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3" t="s">
        <v>106</v>
      </c>
      <c r="P117" s="51" t="s">
        <v>168</v>
      </c>
      <c r="Q117" s="56">
        <v>91</v>
      </c>
      <c r="R117" s="56">
        <v>83</v>
      </c>
      <c r="S117" s="56">
        <v>79</v>
      </c>
      <c r="T117" s="56">
        <v>79</v>
      </c>
      <c r="U117" s="56">
        <v>79</v>
      </c>
      <c r="V117" s="56">
        <v>79</v>
      </c>
      <c r="W117" s="34">
        <f t="shared" si="22"/>
        <v>490</v>
      </c>
      <c r="X117" s="51">
        <v>2020</v>
      </c>
      <c r="Y117" s="88"/>
    </row>
    <row r="118" spans="1:26" ht="42.75" x14ac:dyDescent="0.25">
      <c r="A118" s="36" t="s">
        <v>25</v>
      </c>
      <c r="B118" s="36" t="s">
        <v>25</v>
      </c>
      <c r="C118" s="36" t="s">
        <v>25</v>
      </c>
      <c r="D118" s="36" t="s">
        <v>25</v>
      </c>
      <c r="E118" s="36" t="s">
        <v>35</v>
      </c>
      <c r="F118" s="36" t="s">
        <v>25</v>
      </c>
      <c r="G118" s="36" t="s">
        <v>34</v>
      </c>
      <c r="H118" s="36" t="s">
        <v>25</v>
      </c>
      <c r="I118" s="36" t="s">
        <v>33</v>
      </c>
      <c r="J118" s="36" t="s">
        <v>26</v>
      </c>
      <c r="K118" s="36" t="s">
        <v>25</v>
      </c>
      <c r="L118" s="36" t="s">
        <v>35</v>
      </c>
      <c r="M118" s="36" t="s">
        <v>25</v>
      </c>
      <c r="N118" s="36" t="s">
        <v>25</v>
      </c>
      <c r="O118" s="37" t="s">
        <v>43</v>
      </c>
      <c r="P118" s="77" t="s">
        <v>177</v>
      </c>
      <c r="Q118" s="52">
        <f t="shared" ref="Q118:V119" si="26">Q122+Q124+Q126+Q128</f>
        <v>51768.5</v>
      </c>
      <c r="R118" s="52">
        <f t="shared" si="26"/>
        <v>16270</v>
      </c>
      <c r="S118" s="52">
        <f t="shared" si="26"/>
        <v>15457</v>
      </c>
      <c r="T118" s="52">
        <f t="shared" si="26"/>
        <v>15457</v>
      </c>
      <c r="U118" s="52">
        <f t="shared" si="26"/>
        <v>15457</v>
      </c>
      <c r="V118" s="52">
        <f t="shared" si="26"/>
        <v>15457</v>
      </c>
      <c r="W118" s="52">
        <f t="shared" si="22"/>
        <v>129866.5</v>
      </c>
      <c r="X118" s="59">
        <v>2020</v>
      </c>
    </row>
    <row r="119" spans="1:26" s="12" customFormat="1" ht="59.25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5" t="s">
        <v>107</v>
      </c>
      <c r="P119" s="51" t="s">
        <v>178</v>
      </c>
      <c r="Q119" s="39">
        <f t="shared" si="26"/>
        <v>46.8</v>
      </c>
      <c r="R119" s="39">
        <f t="shared" si="26"/>
        <v>11.100000000000001</v>
      </c>
      <c r="S119" s="39">
        <f t="shared" si="26"/>
        <v>10.5</v>
      </c>
      <c r="T119" s="39">
        <f t="shared" si="26"/>
        <v>10.5</v>
      </c>
      <c r="U119" s="39">
        <f t="shared" si="26"/>
        <v>10.5</v>
      </c>
      <c r="V119" s="39">
        <f>V123+V125+V127+V129</f>
        <v>10.5</v>
      </c>
      <c r="W119" s="32">
        <f t="shared" si="22"/>
        <v>99.9</v>
      </c>
      <c r="X119" s="51">
        <v>2020</v>
      </c>
      <c r="Y119" s="89"/>
    </row>
    <row r="120" spans="1:26" s="12" customFormat="1" ht="60" x14ac:dyDescent="0.25">
      <c r="A120" s="40"/>
      <c r="B120" s="40"/>
      <c r="C120" s="40"/>
      <c r="D120" s="40" t="s">
        <v>25</v>
      </c>
      <c r="E120" s="40" t="s">
        <v>35</v>
      </c>
      <c r="F120" s="40" t="s">
        <v>25</v>
      </c>
      <c r="G120" s="40" t="s">
        <v>34</v>
      </c>
      <c r="H120" s="40" t="s">
        <v>25</v>
      </c>
      <c r="I120" s="40" t="s">
        <v>33</v>
      </c>
      <c r="J120" s="40" t="s">
        <v>26</v>
      </c>
      <c r="K120" s="40" t="s">
        <v>25</v>
      </c>
      <c r="L120" s="40" t="s">
        <v>25</v>
      </c>
      <c r="M120" s="40" t="s">
        <v>25</v>
      </c>
      <c r="N120" s="40" t="s">
        <v>25</v>
      </c>
      <c r="O120" s="45" t="s">
        <v>108</v>
      </c>
      <c r="P120" s="49" t="s">
        <v>177</v>
      </c>
      <c r="Q120" s="44">
        <f t="shared" ref="Q120:V121" si="27">Q122+Q124+Q126+Q128</f>
        <v>51768.5</v>
      </c>
      <c r="R120" s="44">
        <f t="shared" si="27"/>
        <v>16270</v>
      </c>
      <c r="S120" s="44">
        <f t="shared" si="27"/>
        <v>15457</v>
      </c>
      <c r="T120" s="44">
        <f t="shared" si="27"/>
        <v>15457</v>
      </c>
      <c r="U120" s="44">
        <f t="shared" si="27"/>
        <v>15457</v>
      </c>
      <c r="V120" s="44">
        <f t="shared" si="27"/>
        <v>15457</v>
      </c>
      <c r="W120" s="43">
        <f t="shared" si="22"/>
        <v>129866.5</v>
      </c>
      <c r="X120" s="49">
        <v>2020</v>
      </c>
      <c r="Y120" s="89"/>
    </row>
    <row r="121" spans="1:26" ht="55.1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3" t="s">
        <v>109</v>
      </c>
      <c r="P121" s="51" t="s">
        <v>178</v>
      </c>
      <c r="Q121" s="39">
        <f t="shared" si="27"/>
        <v>46.8</v>
      </c>
      <c r="R121" s="39">
        <f t="shared" si="27"/>
        <v>11.100000000000001</v>
      </c>
      <c r="S121" s="39">
        <f t="shared" si="27"/>
        <v>10.5</v>
      </c>
      <c r="T121" s="39">
        <f t="shared" si="27"/>
        <v>10.5</v>
      </c>
      <c r="U121" s="39">
        <f t="shared" si="27"/>
        <v>10.5</v>
      </c>
      <c r="V121" s="39">
        <f t="shared" si="27"/>
        <v>10.5</v>
      </c>
      <c r="W121" s="32">
        <f t="shared" si="22"/>
        <v>99.9</v>
      </c>
      <c r="X121" s="51">
        <v>2020</v>
      </c>
    </row>
    <row r="122" spans="1:26" s="12" customFormat="1" ht="60" x14ac:dyDescent="0.25">
      <c r="A122" s="40" t="s">
        <v>25</v>
      </c>
      <c r="B122" s="40" t="s">
        <v>25</v>
      </c>
      <c r="C122" s="40" t="s">
        <v>36</v>
      </c>
      <c r="D122" s="40" t="s">
        <v>25</v>
      </c>
      <c r="E122" s="40" t="s">
        <v>35</v>
      </c>
      <c r="F122" s="40" t="s">
        <v>25</v>
      </c>
      <c r="G122" s="40" t="s">
        <v>34</v>
      </c>
      <c r="H122" s="40" t="s">
        <v>25</v>
      </c>
      <c r="I122" s="40" t="s">
        <v>33</v>
      </c>
      <c r="J122" s="40" t="s">
        <v>26</v>
      </c>
      <c r="K122" s="40" t="s">
        <v>25</v>
      </c>
      <c r="L122" s="40" t="s">
        <v>35</v>
      </c>
      <c r="M122" s="40" t="s">
        <v>25</v>
      </c>
      <c r="N122" s="40" t="s">
        <v>25</v>
      </c>
      <c r="O122" s="45" t="s">
        <v>108</v>
      </c>
      <c r="P122" s="49" t="s">
        <v>177</v>
      </c>
      <c r="Q122" s="44">
        <v>13054.7</v>
      </c>
      <c r="R122" s="44">
        <v>4108.5</v>
      </c>
      <c r="S122" s="44">
        <v>3903.2</v>
      </c>
      <c r="T122" s="44">
        <v>3903.2</v>
      </c>
      <c r="U122" s="44">
        <v>3903.2</v>
      </c>
      <c r="V122" s="44">
        <v>3903.2</v>
      </c>
      <c r="W122" s="43">
        <f t="shared" si="22"/>
        <v>32776</v>
      </c>
      <c r="X122" s="49">
        <v>2020</v>
      </c>
      <c r="Y122" s="125" t="s">
        <v>199</v>
      </c>
      <c r="Z122" s="89" t="s">
        <v>209</v>
      </c>
    </row>
    <row r="123" spans="1:26" ht="60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3" t="s">
        <v>110</v>
      </c>
      <c r="P123" s="51" t="s">
        <v>178</v>
      </c>
      <c r="Q123" s="39">
        <v>15.5</v>
      </c>
      <c r="R123" s="39">
        <v>3.1</v>
      </c>
      <c r="S123" s="39">
        <v>2.9</v>
      </c>
      <c r="T123" s="39">
        <v>2.9</v>
      </c>
      <c r="U123" s="39">
        <v>2.9</v>
      </c>
      <c r="V123" s="39">
        <v>2.9</v>
      </c>
      <c r="W123" s="32">
        <f t="shared" si="22"/>
        <v>30.199999999999996</v>
      </c>
      <c r="X123" s="51">
        <v>2020</v>
      </c>
    </row>
    <row r="124" spans="1:26" s="12" customFormat="1" ht="60" x14ac:dyDescent="0.25">
      <c r="A124" s="40" t="s">
        <v>25</v>
      </c>
      <c r="B124" s="40" t="s">
        <v>25</v>
      </c>
      <c r="C124" s="40" t="s">
        <v>35</v>
      </c>
      <c r="D124" s="40" t="s">
        <v>25</v>
      </c>
      <c r="E124" s="40" t="s">
        <v>35</v>
      </c>
      <c r="F124" s="40" t="s">
        <v>25</v>
      </c>
      <c r="G124" s="40" t="s">
        <v>34</v>
      </c>
      <c r="H124" s="40" t="s">
        <v>25</v>
      </c>
      <c r="I124" s="40" t="s">
        <v>33</v>
      </c>
      <c r="J124" s="40" t="s">
        <v>26</v>
      </c>
      <c r="K124" s="40" t="s">
        <v>25</v>
      </c>
      <c r="L124" s="40" t="s">
        <v>35</v>
      </c>
      <c r="M124" s="40" t="s">
        <v>25</v>
      </c>
      <c r="N124" s="40" t="s">
        <v>25</v>
      </c>
      <c r="O124" s="45" t="s">
        <v>108</v>
      </c>
      <c r="P124" s="49" t="s">
        <v>177</v>
      </c>
      <c r="Q124" s="44">
        <f>4500+8038.2</f>
        <v>12538.2</v>
      </c>
      <c r="R124" s="44">
        <v>4108.5</v>
      </c>
      <c r="S124" s="44">
        <v>3903.2</v>
      </c>
      <c r="T124" s="44">
        <v>3903.2</v>
      </c>
      <c r="U124" s="44">
        <v>3903.2</v>
      </c>
      <c r="V124" s="44">
        <v>3903.2</v>
      </c>
      <c r="W124" s="43">
        <f t="shared" si="22"/>
        <v>32259.500000000004</v>
      </c>
      <c r="X124" s="49">
        <v>2020</v>
      </c>
      <c r="Y124" s="89" t="s">
        <v>174</v>
      </c>
    </row>
    <row r="125" spans="1:26" ht="60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3" t="s">
        <v>111</v>
      </c>
      <c r="P125" s="51" t="s">
        <v>178</v>
      </c>
      <c r="Q125" s="39">
        <v>15.5</v>
      </c>
      <c r="R125" s="39">
        <v>2.6</v>
      </c>
      <c r="S125" s="39">
        <v>2.4</v>
      </c>
      <c r="T125" s="39">
        <v>2.4</v>
      </c>
      <c r="U125" s="39">
        <v>2.4</v>
      </c>
      <c r="V125" s="39">
        <v>2.4</v>
      </c>
      <c r="W125" s="32">
        <f t="shared" si="22"/>
        <v>27.699999999999996</v>
      </c>
      <c r="X125" s="51">
        <v>2020</v>
      </c>
    </row>
    <row r="126" spans="1:26" s="12" customFormat="1" ht="60" x14ac:dyDescent="0.25">
      <c r="A126" s="40" t="s">
        <v>25</v>
      </c>
      <c r="B126" s="40" t="s">
        <v>25</v>
      </c>
      <c r="C126" s="40" t="s">
        <v>32</v>
      </c>
      <c r="D126" s="40" t="s">
        <v>25</v>
      </c>
      <c r="E126" s="40" t="s">
        <v>35</v>
      </c>
      <c r="F126" s="40" t="s">
        <v>25</v>
      </c>
      <c r="G126" s="40" t="s">
        <v>34</v>
      </c>
      <c r="H126" s="40" t="s">
        <v>25</v>
      </c>
      <c r="I126" s="40" t="s">
        <v>33</v>
      </c>
      <c r="J126" s="40" t="s">
        <v>26</v>
      </c>
      <c r="K126" s="40" t="s">
        <v>25</v>
      </c>
      <c r="L126" s="40" t="s">
        <v>35</v>
      </c>
      <c r="M126" s="40" t="s">
        <v>25</v>
      </c>
      <c r="N126" s="40" t="s">
        <v>25</v>
      </c>
      <c r="O126" s="45" t="s">
        <v>108</v>
      </c>
      <c r="P126" s="49" t="s">
        <v>177</v>
      </c>
      <c r="Q126" s="44">
        <f>6240+5854.1</f>
        <v>12094.1</v>
      </c>
      <c r="R126" s="44">
        <v>5697.1</v>
      </c>
      <c r="S126" s="44">
        <v>5412.4</v>
      </c>
      <c r="T126" s="44">
        <v>5412.4</v>
      </c>
      <c r="U126" s="44">
        <v>5412.4</v>
      </c>
      <c r="V126" s="44">
        <v>5412.4</v>
      </c>
      <c r="W126" s="43">
        <f t="shared" si="22"/>
        <v>39440.800000000003</v>
      </c>
      <c r="X126" s="49">
        <v>2020</v>
      </c>
      <c r="Y126" s="89" t="s">
        <v>175</v>
      </c>
    </row>
    <row r="127" spans="1:26" ht="60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3" t="s">
        <v>112</v>
      </c>
      <c r="P127" s="51" t="s">
        <v>178</v>
      </c>
      <c r="Q127" s="39">
        <f>3.9+3.4</f>
        <v>7.3</v>
      </c>
      <c r="R127" s="39">
        <v>3.6</v>
      </c>
      <c r="S127" s="39">
        <v>3.4</v>
      </c>
      <c r="T127" s="39">
        <v>3.4</v>
      </c>
      <c r="U127" s="39">
        <v>3.4</v>
      </c>
      <c r="V127" s="39">
        <v>3.4</v>
      </c>
      <c r="W127" s="32">
        <f t="shared" si="22"/>
        <v>24.499999999999996</v>
      </c>
      <c r="X127" s="51">
        <v>2020</v>
      </c>
    </row>
    <row r="128" spans="1:26" s="16" customFormat="1" ht="60" x14ac:dyDescent="0.25">
      <c r="A128" s="40" t="s">
        <v>25</v>
      </c>
      <c r="B128" s="40" t="s">
        <v>25</v>
      </c>
      <c r="C128" s="40" t="s">
        <v>37</v>
      </c>
      <c r="D128" s="40" t="s">
        <v>25</v>
      </c>
      <c r="E128" s="40" t="s">
        <v>35</v>
      </c>
      <c r="F128" s="40" t="s">
        <v>25</v>
      </c>
      <c r="G128" s="40" t="s">
        <v>34</v>
      </c>
      <c r="H128" s="40" t="s">
        <v>25</v>
      </c>
      <c r="I128" s="40" t="s">
        <v>33</v>
      </c>
      <c r="J128" s="40" t="s">
        <v>26</v>
      </c>
      <c r="K128" s="40" t="s">
        <v>25</v>
      </c>
      <c r="L128" s="40" t="s">
        <v>35</v>
      </c>
      <c r="M128" s="40" t="s">
        <v>25</v>
      </c>
      <c r="N128" s="40" t="s">
        <v>25</v>
      </c>
      <c r="O128" s="45" t="s">
        <v>108</v>
      </c>
      <c r="P128" s="49" t="s">
        <v>177</v>
      </c>
      <c r="Q128" s="44">
        <f>2580.4+9582.8+1918.3</f>
        <v>14081.499999999998</v>
      </c>
      <c r="R128" s="44">
        <v>2355.9</v>
      </c>
      <c r="S128" s="44">
        <v>2238.1999999999998</v>
      </c>
      <c r="T128" s="44">
        <v>2238.1999999999998</v>
      </c>
      <c r="U128" s="44">
        <v>2238.1999999999998</v>
      </c>
      <c r="V128" s="44">
        <v>2238.1999999999998</v>
      </c>
      <c r="W128" s="43">
        <f t="shared" si="22"/>
        <v>25390.2</v>
      </c>
      <c r="X128" s="49">
        <v>2020</v>
      </c>
      <c r="Y128" s="126" t="s">
        <v>200</v>
      </c>
    </row>
    <row r="129" spans="1:26" s="14" customFormat="1" ht="60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3" t="s">
        <v>113</v>
      </c>
      <c r="P129" s="51" t="s">
        <v>178</v>
      </c>
      <c r="Q129" s="39">
        <f>1.8+6.7</f>
        <v>8.5</v>
      </c>
      <c r="R129" s="39">
        <v>1.8</v>
      </c>
      <c r="S129" s="39">
        <v>1.8</v>
      </c>
      <c r="T129" s="39">
        <v>1.8</v>
      </c>
      <c r="U129" s="39">
        <v>1.8</v>
      </c>
      <c r="V129" s="39">
        <v>1.8</v>
      </c>
      <c r="W129" s="32">
        <f t="shared" si="22"/>
        <v>17.500000000000004</v>
      </c>
      <c r="X129" s="51">
        <v>2020</v>
      </c>
      <c r="Y129" s="89"/>
    </row>
    <row r="130" spans="1:26" ht="60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1" t="s">
        <v>114</v>
      </c>
      <c r="P130" s="49" t="s">
        <v>49</v>
      </c>
      <c r="Q130" s="80">
        <v>1</v>
      </c>
      <c r="R130" s="80">
        <v>1</v>
      </c>
      <c r="S130" s="80">
        <v>1</v>
      </c>
      <c r="T130" s="80">
        <v>1</v>
      </c>
      <c r="U130" s="80">
        <v>1</v>
      </c>
      <c r="V130" s="80">
        <v>1</v>
      </c>
      <c r="W130" s="80">
        <v>1</v>
      </c>
      <c r="X130" s="49">
        <v>2020</v>
      </c>
    </row>
    <row r="131" spans="1:26" s="3" customFormat="1" ht="30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54" t="s">
        <v>115</v>
      </c>
      <c r="P131" s="51" t="s">
        <v>168</v>
      </c>
      <c r="Q131" s="61">
        <v>31</v>
      </c>
      <c r="R131" s="61">
        <v>11</v>
      </c>
      <c r="S131" s="61">
        <v>11</v>
      </c>
      <c r="T131" s="61">
        <v>11</v>
      </c>
      <c r="U131" s="61">
        <v>11</v>
      </c>
      <c r="V131" s="61">
        <v>11</v>
      </c>
      <c r="W131" s="34">
        <f t="shared" si="22"/>
        <v>86</v>
      </c>
      <c r="X131" s="51">
        <v>2020</v>
      </c>
      <c r="Y131" s="93"/>
      <c r="Z131" s="6"/>
    </row>
    <row r="132" spans="1:26" ht="31.9" customHeight="1" x14ac:dyDescent="0.25">
      <c r="A132" s="23" t="s">
        <v>25</v>
      </c>
      <c r="B132" s="23" t="s">
        <v>26</v>
      </c>
      <c r="C132" s="23" t="s">
        <v>27</v>
      </c>
      <c r="D132" s="23" t="s">
        <v>25</v>
      </c>
      <c r="E132" s="23" t="s">
        <v>35</v>
      </c>
      <c r="F132" s="23" t="s">
        <v>25</v>
      </c>
      <c r="G132" s="23" t="s">
        <v>33</v>
      </c>
      <c r="H132" s="24" t="s">
        <v>25</v>
      </c>
      <c r="I132" s="23" t="s">
        <v>33</v>
      </c>
      <c r="J132" s="23" t="s">
        <v>27</v>
      </c>
      <c r="K132" s="23" t="s">
        <v>25</v>
      </c>
      <c r="L132" s="23" t="s">
        <v>25</v>
      </c>
      <c r="M132" s="23" t="s">
        <v>25</v>
      </c>
      <c r="N132" s="23" t="s">
        <v>25</v>
      </c>
      <c r="O132" s="20" t="s">
        <v>41</v>
      </c>
      <c r="P132" s="35" t="s">
        <v>177</v>
      </c>
      <c r="Q132" s="25">
        <f>Q133</f>
        <v>399691</v>
      </c>
      <c r="R132" s="25">
        <f t="shared" ref="R132:V132" si="28">R133</f>
        <v>71650</v>
      </c>
      <c r="S132" s="25">
        <f t="shared" si="28"/>
        <v>43367</v>
      </c>
      <c r="T132" s="25">
        <f t="shared" si="28"/>
        <v>51367</v>
      </c>
      <c r="U132" s="25">
        <f t="shared" si="28"/>
        <v>118367</v>
      </c>
      <c r="V132" s="25">
        <f t="shared" si="28"/>
        <v>118367</v>
      </c>
      <c r="W132" s="25">
        <f>Q132+R132+S132+T132+U132+V132</f>
        <v>802809</v>
      </c>
      <c r="X132" s="81">
        <v>2020</v>
      </c>
    </row>
    <row r="133" spans="1:26" ht="42.75" x14ac:dyDescent="0.25">
      <c r="A133" s="38">
        <v>0</v>
      </c>
      <c r="B133" s="38">
        <v>1</v>
      </c>
      <c r="C133" s="38">
        <v>2</v>
      </c>
      <c r="D133" s="38">
        <v>0</v>
      </c>
      <c r="E133" s="38">
        <v>4</v>
      </c>
      <c r="F133" s="38">
        <v>0</v>
      </c>
      <c r="G133" s="38">
        <v>8</v>
      </c>
      <c r="H133" s="38">
        <v>0</v>
      </c>
      <c r="I133" s="36" t="s">
        <v>33</v>
      </c>
      <c r="J133" s="55" t="s">
        <v>27</v>
      </c>
      <c r="K133" s="55" t="s">
        <v>25</v>
      </c>
      <c r="L133" s="55" t="s">
        <v>26</v>
      </c>
      <c r="M133" s="55" t="s">
        <v>25</v>
      </c>
      <c r="N133" s="55" t="s">
        <v>25</v>
      </c>
      <c r="O133" s="37" t="s">
        <v>31</v>
      </c>
      <c r="P133" s="77" t="s">
        <v>177</v>
      </c>
      <c r="Q133" s="52">
        <f>Q136+Q138+Q140+Q155+Q157</f>
        <v>399691</v>
      </c>
      <c r="R133" s="52">
        <f t="shared" ref="R133:V133" si="29">R136+R138+R140</f>
        <v>71650</v>
      </c>
      <c r="S133" s="52">
        <f t="shared" si="29"/>
        <v>43367</v>
      </c>
      <c r="T133" s="52">
        <f t="shared" si="29"/>
        <v>51367</v>
      </c>
      <c r="U133" s="52">
        <f t="shared" si="29"/>
        <v>118367</v>
      </c>
      <c r="V133" s="52">
        <f t="shared" si="29"/>
        <v>118367</v>
      </c>
      <c r="W133" s="52">
        <f>Q133+R133+S133+T133+U133+V133</f>
        <v>802809</v>
      </c>
      <c r="X133" s="59">
        <v>2020</v>
      </c>
    </row>
    <row r="134" spans="1:26" s="2" customFormat="1" ht="45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 t="s">
        <v>116</v>
      </c>
      <c r="P134" s="51" t="s">
        <v>179</v>
      </c>
      <c r="Q134" s="39">
        <v>32718</v>
      </c>
      <c r="R134" s="39">
        <v>35127.4</v>
      </c>
      <c r="S134" s="39">
        <v>35127.4</v>
      </c>
      <c r="T134" s="39">
        <v>35127.4</v>
      </c>
      <c r="U134" s="39">
        <v>35127.4</v>
      </c>
      <c r="V134" s="39">
        <v>35127.4</v>
      </c>
      <c r="W134" s="32">
        <f t="shared" ref="W134:W172" si="30">Q134+R134+S134+T134+U134+V134</f>
        <v>208354.99999999997</v>
      </c>
      <c r="X134" s="51">
        <v>2020</v>
      </c>
      <c r="Y134" s="88"/>
    </row>
    <row r="135" spans="1:26" s="2" customFormat="1" ht="27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 t="s">
        <v>223</v>
      </c>
      <c r="P135" s="51" t="s">
        <v>168</v>
      </c>
      <c r="Q135" s="61">
        <f>Q143+Q144+Q145</f>
        <v>5</v>
      </c>
      <c r="R135" s="61">
        <f t="shared" ref="R135:V135" si="31">R143+R144</f>
        <v>4</v>
      </c>
      <c r="S135" s="61"/>
      <c r="T135" s="61">
        <f t="shared" si="31"/>
        <v>1</v>
      </c>
      <c r="U135" s="61">
        <f t="shared" si="31"/>
        <v>10</v>
      </c>
      <c r="V135" s="61">
        <f t="shared" si="31"/>
        <v>10</v>
      </c>
      <c r="W135" s="34">
        <f>W143+W144+W145</f>
        <v>30</v>
      </c>
      <c r="X135" s="51">
        <v>2020</v>
      </c>
      <c r="Y135" s="88"/>
    </row>
    <row r="136" spans="1:26" ht="45" x14ac:dyDescent="0.25">
      <c r="A136" s="42">
        <v>0</v>
      </c>
      <c r="B136" s="42">
        <v>1</v>
      </c>
      <c r="C136" s="42">
        <v>2</v>
      </c>
      <c r="D136" s="42">
        <v>0</v>
      </c>
      <c r="E136" s="42">
        <v>4</v>
      </c>
      <c r="F136" s="42">
        <v>0</v>
      </c>
      <c r="G136" s="42">
        <v>8</v>
      </c>
      <c r="H136" s="42">
        <v>0</v>
      </c>
      <c r="I136" s="42">
        <v>8</v>
      </c>
      <c r="J136" s="40" t="s">
        <v>27</v>
      </c>
      <c r="K136" s="40" t="s">
        <v>25</v>
      </c>
      <c r="L136" s="40" t="s">
        <v>26</v>
      </c>
      <c r="M136" s="40" t="s">
        <v>25</v>
      </c>
      <c r="N136" s="40" t="s">
        <v>25</v>
      </c>
      <c r="O136" s="45" t="s">
        <v>117</v>
      </c>
      <c r="P136" s="49" t="s">
        <v>177</v>
      </c>
      <c r="Q136" s="44">
        <v>58149</v>
      </c>
      <c r="R136" s="44">
        <v>36520</v>
      </c>
      <c r="S136" s="44">
        <v>34694</v>
      </c>
      <c r="T136" s="44">
        <v>34694</v>
      </c>
      <c r="U136" s="44">
        <v>34694</v>
      </c>
      <c r="V136" s="44">
        <v>34694</v>
      </c>
      <c r="W136" s="43">
        <f t="shared" si="30"/>
        <v>233445</v>
      </c>
      <c r="X136" s="49">
        <v>2020</v>
      </c>
      <c r="Y136" s="89" t="s">
        <v>211</v>
      </c>
    </row>
    <row r="137" spans="1:26" ht="30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3" t="s">
        <v>118</v>
      </c>
      <c r="P137" s="51" t="s">
        <v>10</v>
      </c>
      <c r="Q137" s="61">
        <v>100</v>
      </c>
      <c r="R137" s="61">
        <v>100</v>
      </c>
      <c r="S137" s="61">
        <v>100</v>
      </c>
      <c r="T137" s="61">
        <v>100</v>
      </c>
      <c r="U137" s="61">
        <v>100</v>
      </c>
      <c r="V137" s="61">
        <v>100</v>
      </c>
      <c r="W137" s="34">
        <v>100</v>
      </c>
      <c r="X137" s="51">
        <v>2020</v>
      </c>
    </row>
    <row r="138" spans="1:26" s="2" customFormat="1" ht="59.25" x14ac:dyDescent="0.25">
      <c r="A138" s="42">
        <v>0</v>
      </c>
      <c r="B138" s="42">
        <v>1</v>
      </c>
      <c r="C138" s="42">
        <v>2</v>
      </c>
      <c r="D138" s="42">
        <v>0</v>
      </c>
      <c r="E138" s="42">
        <v>4</v>
      </c>
      <c r="F138" s="42">
        <v>0</v>
      </c>
      <c r="G138" s="42">
        <v>8</v>
      </c>
      <c r="H138" s="42">
        <v>0</v>
      </c>
      <c r="I138" s="42">
        <v>8</v>
      </c>
      <c r="J138" s="40" t="s">
        <v>27</v>
      </c>
      <c r="K138" s="40" t="s">
        <v>25</v>
      </c>
      <c r="L138" s="40" t="s">
        <v>26</v>
      </c>
      <c r="M138" s="40" t="s">
        <v>25</v>
      </c>
      <c r="N138" s="40" t="s">
        <v>25</v>
      </c>
      <c r="O138" s="45" t="s">
        <v>119</v>
      </c>
      <c r="P138" s="49" t="s">
        <v>177</v>
      </c>
      <c r="Q138" s="44">
        <f>10000+29791</f>
        <v>39791</v>
      </c>
      <c r="R138" s="44">
        <v>9130</v>
      </c>
      <c r="S138" s="44">
        <v>8673</v>
      </c>
      <c r="T138" s="44">
        <v>8673</v>
      </c>
      <c r="U138" s="44">
        <v>8673</v>
      </c>
      <c r="V138" s="44">
        <v>8673</v>
      </c>
      <c r="W138" s="43">
        <f t="shared" si="30"/>
        <v>83613</v>
      </c>
      <c r="X138" s="49">
        <v>2020</v>
      </c>
      <c r="Y138" s="88" t="s">
        <v>163</v>
      </c>
    </row>
    <row r="139" spans="1:26" s="10" customFormat="1" ht="30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3" t="s">
        <v>120</v>
      </c>
      <c r="P139" s="51" t="s">
        <v>10</v>
      </c>
      <c r="Q139" s="61">
        <v>100</v>
      </c>
      <c r="R139" s="61">
        <v>100</v>
      </c>
      <c r="S139" s="61">
        <v>100</v>
      </c>
      <c r="T139" s="61">
        <v>100</v>
      </c>
      <c r="U139" s="61">
        <v>100</v>
      </c>
      <c r="V139" s="61">
        <v>100</v>
      </c>
      <c r="W139" s="34">
        <v>100</v>
      </c>
      <c r="X139" s="51">
        <v>2020</v>
      </c>
      <c r="Y139" s="89"/>
    </row>
    <row r="140" spans="1:26" s="19" customFormat="1" ht="45" x14ac:dyDescent="0.25">
      <c r="A140" s="48" t="s">
        <v>25</v>
      </c>
      <c r="B140" s="48" t="s">
        <v>26</v>
      </c>
      <c r="C140" s="48" t="s">
        <v>27</v>
      </c>
      <c r="D140" s="48" t="s">
        <v>25</v>
      </c>
      <c r="E140" s="48" t="s">
        <v>35</v>
      </c>
      <c r="F140" s="48" t="s">
        <v>25</v>
      </c>
      <c r="G140" s="48" t="s">
        <v>33</v>
      </c>
      <c r="H140" s="48" t="s">
        <v>25</v>
      </c>
      <c r="I140" s="48" t="s">
        <v>33</v>
      </c>
      <c r="J140" s="48" t="s">
        <v>27</v>
      </c>
      <c r="K140" s="48" t="s">
        <v>25</v>
      </c>
      <c r="L140" s="48" t="s">
        <v>25</v>
      </c>
      <c r="M140" s="48" t="s">
        <v>25</v>
      </c>
      <c r="N140" s="48" t="s">
        <v>25</v>
      </c>
      <c r="O140" s="41" t="s">
        <v>121</v>
      </c>
      <c r="P140" s="49" t="s">
        <v>177</v>
      </c>
      <c r="Q140" s="44">
        <f>SUM(Q141:Q142)</f>
        <v>150000</v>
      </c>
      <c r="R140" s="44">
        <v>26000</v>
      </c>
      <c r="S140" s="44"/>
      <c r="T140" s="44">
        <v>8000</v>
      </c>
      <c r="U140" s="44">
        <v>75000</v>
      </c>
      <c r="V140" s="44">
        <v>75000</v>
      </c>
      <c r="W140" s="43">
        <f t="shared" ref="W140:W145" si="32">Q140+R140+S140+T140+U140+V140</f>
        <v>334000</v>
      </c>
      <c r="X140" s="49">
        <v>2020</v>
      </c>
      <c r="Y140" s="89" t="s">
        <v>212</v>
      </c>
    </row>
    <row r="141" spans="1:26" s="19" customFormat="1" ht="45" x14ac:dyDescent="0.25">
      <c r="A141" s="48" t="s">
        <v>25</v>
      </c>
      <c r="B141" s="48" t="s">
        <v>26</v>
      </c>
      <c r="C141" s="48" t="s">
        <v>27</v>
      </c>
      <c r="D141" s="48" t="s">
        <v>25</v>
      </c>
      <c r="E141" s="48" t="s">
        <v>35</v>
      </c>
      <c r="F141" s="48" t="s">
        <v>25</v>
      </c>
      <c r="G141" s="48" t="s">
        <v>33</v>
      </c>
      <c r="H141" s="48" t="s">
        <v>25</v>
      </c>
      <c r="I141" s="48" t="s">
        <v>33</v>
      </c>
      <c r="J141" s="48" t="s">
        <v>27</v>
      </c>
      <c r="K141" s="48" t="s">
        <v>25</v>
      </c>
      <c r="L141" s="48" t="s">
        <v>26</v>
      </c>
      <c r="M141" s="48" t="s">
        <v>25</v>
      </c>
      <c r="N141" s="48" t="s">
        <v>26</v>
      </c>
      <c r="O141" s="41" t="s">
        <v>121</v>
      </c>
      <c r="P141" s="49" t="s">
        <v>177</v>
      </c>
      <c r="Q141" s="44">
        <v>90000</v>
      </c>
      <c r="R141" s="44"/>
      <c r="S141" s="44"/>
      <c r="T141" s="44"/>
      <c r="U141" s="44"/>
      <c r="V141" s="44"/>
      <c r="W141" s="43">
        <f t="shared" si="32"/>
        <v>90000</v>
      </c>
      <c r="X141" s="49">
        <v>2015</v>
      </c>
      <c r="Y141" s="89"/>
    </row>
    <row r="142" spans="1:26" s="19" customFormat="1" ht="45" x14ac:dyDescent="0.25">
      <c r="A142" s="48" t="s">
        <v>25</v>
      </c>
      <c r="B142" s="48" t="s">
        <v>26</v>
      </c>
      <c r="C142" s="48" t="s">
        <v>27</v>
      </c>
      <c r="D142" s="48" t="s">
        <v>25</v>
      </c>
      <c r="E142" s="48" t="s">
        <v>35</v>
      </c>
      <c r="F142" s="48" t="s">
        <v>25</v>
      </c>
      <c r="G142" s="48" t="s">
        <v>33</v>
      </c>
      <c r="H142" s="48" t="s">
        <v>25</v>
      </c>
      <c r="I142" s="48" t="s">
        <v>33</v>
      </c>
      <c r="J142" s="48" t="s">
        <v>27</v>
      </c>
      <c r="K142" s="48" t="s">
        <v>42</v>
      </c>
      <c r="L142" s="48" t="s">
        <v>37</v>
      </c>
      <c r="M142" s="48" t="s">
        <v>36</v>
      </c>
      <c r="N142" s="48" t="s">
        <v>27</v>
      </c>
      <c r="O142" s="41" t="s">
        <v>121</v>
      </c>
      <c r="P142" s="49" t="s">
        <v>177</v>
      </c>
      <c r="Q142" s="44">
        <v>60000</v>
      </c>
      <c r="R142" s="44"/>
      <c r="S142" s="44"/>
      <c r="T142" s="44"/>
      <c r="U142" s="44"/>
      <c r="V142" s="44"/>
      <c r="W142" s="43">
        <f t="shared" si="32"/>
        <v>60000</v>
      </c>
      <c r="X142" s="49">
        <v>2015</v>
      </c>
      <c r="Y142" s="89"/>
    </row>
    <row r="143" spans="1:26" s="19" customFormat="1" ht="30" x14ac:dyDescent="0.2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 t="s">
        <v>122</v>
      </c>
      <c r="P143" s="51" t="s">
        <v>168</v>
      </c>
      <c r="Q143" s="56"/>
      <c r="R143" s="56"/>
      <c r="S143" s="56"/>
      <c r="T143" s="56">
        <v>1</v>
      </c>
      <c r="U143" s="56">
        <v>5</v>
      </c>
      <c r="V143" s="56">
        <v>5</v>
      </c>
      <c r="W143" s="34">
        <f t="shared" si="32"/>
        <v>11</v>
      </c>
      <c r="X143" s="51">
        <v>2020</v>
      </c>
      <c r="Y143" s="89"/>
    </row>
    <row r="144" spans="1:26" s="19" customFormat="1" ht="30" x14ac:dyDescent="0.2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 t="s">
        <v>123</v>
      </c>
      <c r="P144" s="57" t="s">
        <v>168</v>
      </c>
      <c r="Q144" s="56"/>
      <c r="R144" s="56">
        <v>4</v>
      </c>
      <c r="S144" s="56"/>
      <c r="T144" s="56"/>
      <c r="U144" s="56">
        <v>5</v>
      </c>
      <c r="V144" s="56">
        <v>5</v>
      </c>
      <c r="W144" s="34">
        <f t="shared" si="32"/>
        <v>14</v>
      </c>
      <c r="X144" s="51">
        <v>2020</v>
      </c>
      <c r="Y144" s="89"/>
    </row>
    <row r="145" spans="1:25" s="19" customFormat="1" ht="30" x14ac:dyDescent="0.2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 t="s">
        <v>210</v>
      </c>
      <c r="P145" s="57" t="s">
        <v>168</v>
      </c>
      <c r="Q145" s="56">
        <v>5</v>
      </c>
      <c r="R145" s="56"/>
      <c r="S145" s="56"/>
      <c r="T145" s="56"/>
      <c r="U145" s="56"/>
      <c r="V145" s="56"/>
      <c r="W145" s="34">
        <f t="shared" si="32"/>
        <v>5</v>
      </c>
      <c r="X145" s="51">
        <v>2015</v>
      </c>
      <c r="Y145" s="89"/>
    </row>
    <row r="146" spans="1:25" s="10" customFormat="1" ht="44.25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5" t="s">
        <v>156</v>
      </c>
      <c r="P146" s="49" t="s">
        <v>49</v>
      </c>
      <c r="Q146" s="80">
        <v>1</v>
      </c>
      <c r="R146" s="80">
        <v>1</v>
      </c>
      <c r="S146" s="80">
        <v>1</v>
      </c>
      <c r="T146" s="80">
        <v>1</v>
      </c>
      <c r="U146" s="80">
        <v>1</v>
      </c>
      <c r="V146" s="80">
        <v>1</v>
      </c>
      <c r="W146" s="80">
        <v>1</v>
      </c>
      <c r="X146" s="49">
        <v>2020</v>
      </c>
      <c r="Y146" s="89"/>
    </row>
    <row r="147" spans="1:25" s="10" customFormat="1" ht="30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3" t="s">
        <v>124</v>
      </c>
      <c r="P147" s="51" t="s">
        <v>168</v>
      </c>
      <c r="Q147" s="56">
        <v>45</v>
      </c>
      <c r="R147" s="56">
        <v>45</v>
      </c>
      <c r="S147" s="56">
        <v>45</v>
      </c>
      <c r="T147" s="56">
        <v>45</v>
      </c>
      <c r="U147" s="56">
        <v>45</v>
      </c>
      <c r="V147" s="56">
        <v>45</v>
      </c>
      <c r="W147" s="34">
        <f t="shared" si="30"/>
        <v>270</v>
      </c>
      <c r="X147" s="51">
        <v>2020</v>
      </c>
      <c r="Y147" s="89"/>
    </row>
    <row r="148" spans="1:25" s="10" customFormat="1" ht="60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5" t="s">
        <v>157</v>
      </c>
      <c r="P148" s="49" t="s">
        <v>49</v>
      </c>
      <c r="Q148" s="80">
        <v>1</v>
      </c>
      <c r="R148" s="80">
        <v>1</v>
      </c>
      <c r="S148" s="80">
        <v>1</v>
      </c>
      <c r="T148" s="80">
        <v>1</v>
      </c>
      <c r="U148" s="80">
        <v>1</v>
      </c>
      <c r="V148" s="80">
        <v>1</v>
      </c>
      <c r="W148" s="80">
        <v>1</v>
      </c>
      <c r="X148" s="49">
        <v>2020</v>
      </c>
      <c r="Y148" s="89"/>
    </row>
    <row r="149" spans="1:25" s="10" customFormat="1" ht="45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3" t="s">
        <v>125</v>
      </c>
      <c r="P149" s="51" t="s">
        <v>167</v>
      </c>
      <c r="Q149" s="56">
        <v>24</v>
      </c>
      <c r="R149" s="56">
        <v>24</v>
      </c>
      <c r="S149" s="56">
        <v>24</v>
      </c>
      <c r="T149" s="56">
        <v>24</v>
      </c>
      <c r="U149" s="56">
        <v>24</v>
      </c>
      <c r="V149" s="56">
        <v>24</v>
      </c>
      <c r="W149" s="34">
        <f t="shared" si="30"/>
        <v>144</v>
      </c>
      <c r="X149" s="51">
        <v>2020</v>
      </c>
      <c r="Y149" s="89"/>
    </row>
    <row r="150" spans="1:25" s="10" customFormat="1" ht="45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3" t="s">
        <v>126</v>
      </c>
      <c r="P150" s="51" t="s">
        <v>167</v>
      </c>
      <c r="Q150" s="56">
        <v>24</v>
      </c>
      <c r="R150" s="56">
        <v>24</v>
      </c>
      <c r="S150" s="56">
        <v>24</v>
      </c>
      <c r="T150" s="56">
        <v>24</v>
      </c>
      <c r="U150" s="56">
        <v>24</v>
      </c>
      <c r="V150" s="56">
        <v>24</v>
      </c>
      <c r="W150" s="34">
        <f t="shared" si="30"/>
        <v>144</v>
      </c>
      <c r="X150" s="51">
        <v>2020</v>
      </c>
      <c r="Y150" s="89"/>
    </row>
    <row r="151" spans="1:25" s="10" customFormat="1" ht="45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5" t="s">
        <v>158</v>
      </c>
      <c r="P151" s="49" t="s">
        <v>49</v>
      </c>
      <c r="Q151" s="80">
        <v>1</v>
      </c>
      <c r="R151" s="80">
        <v>1</v>
      </c>
      <c r="S151" s="80">
        <v>1</v>
      </c>
      <c r="T151" s="80">
        <v>1</v>
      </c>
      <c r="U151" s="80">
        <v>1</v>
      </c>
      <c r="V151" s="80">
        <v>1</v>
      </c>
      <c r="W151" s="80">
        <v>1</v>
      </c>
      <c r="X151" s="49">
        <v>2020</v>
      </c>
      <c r="Y151" s="89"/>
    </row>
    <row r="152" spans="1:25" s="10" customFormat="1" ht="30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3" t="s">
        <v>127</v>
      </c>
      <c r="P152" s="51" t="s">
        <v>167</v>
      </c>
      <c r="Q152" s="56">
        <v>48</v>
      </c>
      <c r="R152" s="56">
        <v>48</v>
      </c>
      <c r="S152" s="56">
        <v>48</v>
      </c>
      <c r="T152" s="56">
        <v>48</v>
      </c>
      <c r="U152" s="56">
        <v>48</v>
      </c>
      <c r="V152" s="56">
        <v>48</v>
      </c>
      <c r="W152" s="34">
        <f t="shared" si="30"/>
        <v>288</v>
      </c>
      <c r="X152" s="51">
        <v>2020</v>
      </c>
      <c r="Y152" s="89"/>
    </row>
    <row r="153" spans="1:25" s="3" customFormat="1" ht="30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5" t="s">
        <v>159</v>
      </c>
      <c r="P153" s="49" t="s">
        <v>49</v>
      </c>
      <c r="Q153" s="80">
        <v>1</v>
      </c>
      <c r="R153" s="80">
        <v>1</v>
      </c>
      <c r="S153" s="80">
        <v>1</v>
      </c>
      <c r="T153" s="80">
        <v>1</v>
      </c>
      <c r="U153" s="80">
        <v>1</v>
      </c>
      <c r="V153" s="80">
        <v>1</v>
      </c>
      <c r="W153" s="80">
        <v>1</v>
      </c>
      <c r="X153" s="49">
        <v>2020</v>
      </c>
      <c r="Y153" s="93"/>
    </row>
    <row r="154" spans="1:25" s="2" customFormat="1" ht="30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3" t="s">
        <v>128</v>
      </c>
      <c r="P154" s="51" t="s">
        <v>167</v>
      </c>
      <c r="Q154" s="56">
        <v>4</v>
      </c>
      <c r="R154" s="56">
        <v>4</v>
      </c>
      <c r="S154" s="56">
        <v>4</v>
      </c>
      <c r="T154" s="56">
        <v>4</v>
      </c>
      <c r="U154" s="56">
        <v>4</v>
      </c>
      <c r="V154" s="56">
        <v>4</v>
      </c>
      <c r="W154" s="34">
        <f t="shared" si="30"/>
        <v>24</v>
      </c>
      <c r="X154" s="51">
        <v>2020</v>
      </c>
      <c r="Y154" s="88"/>
    </row>
    <row r="155" spans="1:25" s="67" customFormat="1" ht="45" x14ac:dyDescent="0.25">
      <c r="A155" s="48" t="s">
        <v>25</v>
      </c>
      <c r="B155" s="48" t="s">
        <v>26</v>
      </c>
      <c r="C155" s="48" t="s">
        <v>27</v>
      </c>
      <c r="D155" s="48" t="s">
        <v>25</v>
      </c>
      <c r="E155" s="48" t="s">
        <v>35</v>
      </c>
      <c r="F155" s="48" t="s">
        <v>25</v>
      </c>
      <c r="G155" s="48" t="s">
        <v>33</v>
      </c>
      <c r="H155" s="48" t="s">
        <v>25</v>
      </c>
      <c r="I155" s="48" t="s">
        <v>33</v>
      </c>
      <c r="J155" s="48" t="s">
        <v>27</v>
      </c>
      <c r="K155" s="48" t="s">
        <v>25</v>
      </c>
      <c r="L155" s="48" t="s">
        <v>26</v>
      </c>
      <c r="M155" s="48" t="s">
        <v>25</v>
      </c>
      <c r="N155" s="48" t="s">
        <v>27</v>
      </c>
      <c r="O155" s="41" t="s">
        <v>161</v>
      </c>
      <c r="P155" s="49" t="s">
        <v>177</v>
      </c>
      <c r="Q155" s="44">
        <f>100000-7949</f>
        <v>92051</v>
      </c>
      <c r="R155" s="44"/>
      <c r="S155" s="44"/>
      <c r="T155" s="44"/>
      <c r="U155" s="44"/>
      <c r="V155" s="44"/>
      <c r="W155" s="43">
        <f t="shared" si="30"/>
        <v>92051</v>
      </c>
      <c r="X155" s="49">
        <v>2015</v>
      </c>
      <c r="Y155" s="95"/>
    </row>
    <row r="156" spans="1:25" s="67" customFormat="1" ht="30" x14ac:dyDescent="0.2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 t="s">
        <v>160</v>
      </c>
      <c r="P156" s="51" t="s">
        <v>168</v>
      </c>
      <c r="Q156" s="61">
        <v>2</v>
      </c>
      <c r="R156" s="61"/>
      <c r="S156" s="61"/>
      <c r="T156" s="61"/>
      <c r="U156" s="61"/>
      <c r="V156" s="61"/>
      <c r="W156" s="34">
        <f t="shared" si="30"/>
        <v>2</v>
      </c>
      <c r="X156" s="51">
        <v>2015</v>
      </c>
      <c r="Y156" s="95"/>
    </row>
    <row r="157" spans="1:25" s="67" customFormat="1" ht="30" x14ac:dyDescent="0.25">
      <c r="A157" s="48" t="s">
        <v>25</v>
      </c>
      <c r="B157" s="48" t="s">
        <v>26</v>
      </c>
      <c r="C157" s="48" t="s">
        <v>27</v>
      </c>
      <c r="D157" s="48" t="s">
        <v>25</v>
      </c>
      <c r="E157" s="48" t="s">
        <v>35</v>
      </c>
      <c r="F157" s="48" t="s">
        <v>25</v>
      </c>
      <c r="G157" s="48" t="s">
        <v>33</v>
      </c>
      <c r="H157" s="48" t="s">
        <v>25</v>
      </c>
      <c r="I157" s="48" t="s">
        <v>33</v>
      </c>
      <c r="J157" s="48" t="s">
        <v>27</v>
      </c>
      <c r="K157" s="48" t="s">
        <v>25</v>
      </c>
      <c r="L157" s="48" t="s">
        <v>26</v>
      </c>
      <c r="M157" s="48" t="s">
        <v>25</v>
      </c>
      <c r="N157" s="48" t="s">
        <v>27</v>
      </c>
      <c r="O157" s="41" t="s">
        <v>213</v>
      </c>
      <c r="P157" s="49" t="s">
        <v>177</v>
      </c>
      <c r="Q157" s="44">
        <v>59700</v>
      </c>
      <c r="R157" s="49"/>
      <c r="S157" s="49"/>
      <c r="T157" s="49"/>
      <c r="U157" s="49"/>
      <c r="V157" s="49"/>
      <c r="W157" s="129">
        <f t="shared" si="30"/>
        <v>59700</v>
      </c>
      <c r="X157" s="49">
        <v>2015</v>
      </c>
      <c r="Y157" s="95" t="s">
        <v>214</v>
      </c>
    </row>
    <row r="158" spans="1:25" s="16" customFormat="1" ht="60" x14ac:dyDescent="0.25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54" t="s">
        <v>218</v>
      </c>
      <c r="P158" s="51" t="s">
        <v>219</v>
      </c>
      <c r="Q158" s="39">
        <v>14.6</v>
      </c>
      <c r="R158" s="51"/>
      <c r="S158" s="51"/>
      <c r="T158" s="51"/>
      <c r="U158" s="51"/>
      <c r="V158" s="51"/>
      <c r="W158" s="32">
        <f>Q158+R158+S158+T158+U158+V158</f>
        <v>14.6</v>
      </c>
      <c r="X158" s="51">
        <v>2015</v>
      </c>
      <c r="Y158" s="128"/>
    </row>
    <row r="159" spans="1:25" s="67" customFormat="1" ht="60" x14ac:dyDescent="0.2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 t="s">
        <v>220</v>
      </c>
      <c r="P159" s="51" t="s">
        <v>219</v>
      </c>
      <c r="Q159" s="39">
        <v>7.1</v>
      </c>
      <c r="R159" s="61"/>
      <c r="S159" s="61"/>
      <c r="T159" s="61"/>
      <c r="U159" s="61"/>
      <c r="V159" s="61"/>
      <c r="W159" s="32">
        <f t="shared" si="30"/>
        <v>7.1</v>
      </c>
      <c r="X159" s="51">
        <v>2015</v>
      </c>
      <c r="Y159" s="95"/>
    </row>
    <row r="160" spans="1:25" s="8" customFormat="1" ht="71.25" x14ac:dyDescent="0.25">
      <c r="A160" s="38">
        <v>0</v>
      </c>
      <c r="B160" s="38">
        <v>1</v>
      </c>
      <c r="C160" s="38">
        <v>2</v>
      </c>
      <c r="D160" s="38">
        <v>0</v>
      </c>
      <c r="E160" s="38">
        <v>4</v>
      </c>
      <c r="F160" s="38">
        <v>0</v>
      </c>
      <c r="G160" s="38">
        <v>8</v>
      </c>
      <c r="H160" s="38">
        <v>0</v>
      </c>
      <c r="I160" s="36" t="s">
        <v>33</v>
      </c>
      <c r="J160" s="55" t="s">
        <v>27</v>
      </c>
      <c r="K160" s="55" t="s">
        <v>25</v>
      </c>
      <c r="L160" s="55" t="s">
        <v>27</v>
      </c>
      <c r="M160" s="55" t="s">
        <v>25</v>
      </c>
      <c r="N160" s="55" t="s">
        <v>25</v>
      </c>
      <c r="O160" s="58" t="s">
        <v>51</v>
      </c>
      <c r="P160" s="77" t="s">
        <v>49</v>
      </c>
      <c r="Q160" s="82">
        <v>1</v>
      </c>
      <c r="R160" s="82">
        <v>1</v>
      </c>
      <c r="S160" s="82">
        <v>1</v>
      </c>
      <c r="T160" s="82">
        <v>1</v>
      </c>
      <c r="U160" s="82">
        <v>1</v>
      </c>
      <c r="V160" s="82">
        <v>1</v>
      </c>
      <c r="W160" s="82">
        <v>1</v>
      </c>
      <c r="X160" s="59">
        <v>2020</v>
      </c>
      <c r="Y160" s="89"/>
    </row>
    <row r="161" spans="1:25" s="8" customFormat="1" ht="30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60" t="s">
        <v>129</v>
      </c>
      <c r="P161" s="51" t="s">
        <v>168</v>
      </c>
      <c r="Q161" s="61">
        <f>Q164+Q166</f>
        <v>110</v>
      </c>
      <c r="R161" s="61">
        <f t="shared" ref="R161:V161" si="33">R164+R166</f>
        <v>102</v>
      </c>
      <c r="S161" s="61">
        <f t="shared" si="33"/>
        <v>102</v>
      </c>
      <c r="T161" s="61">
        <f t="shared" si="33"/>
        <v>102</v>
      </c>
      <c r="U161" s="61">
        <f t="shared" si="33"/>
        <v>102</v>
      </c>
      <c r="V161" s="61">
        <f t="shared" si="33"/>
        <v>102</v>
      </c>
      <c r="W161" s="34">
        <f t="shared" si="30"/>
        <v>620</v>
      </c>
      <c r="X161" s="51">
        <v>2020</v>
      </c>
      <c r="Y161" s="89"/>
    </row>
    <row r="162" spans="1:25" s="8" customFormat="1" ht="45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60" t="s">
        <v>130</v>
      </c>
      <c r="P162" s="51" t="s">
        <v>177</v>
      </c>
      <c r="Q162" s="39">
        <v>144</v>
      </c>
      <c r="R162" s="39">
        <v>144</v>
      </c>
      <c r="S162" s="39">
        <v>144</v>
      </c>
      <c r="T162" s="39">
        <v>144</v>
      </c>
      <c r="U162" s="39">
        <v>144</v>
      </c>
      <c r="V162" s="39">
        <v>144</v>
      </c>
      <c r="W162" s="32">
        <f t="shared" si="30"/>
        <v>864</v>
      </c>
      <c r="X162" s="51">
        <v>2020</v>
      </c>
      <c r="Y162" s="89"/>
    </row>
    <row r="163" spans="1:25" s="8" customFormat="1" ht="30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62" t="s">
        <v>131</v>
      </c>
      <c r="P163" s="49" t="s">
        <v>49</v>
      </c>
      <c r="Q163" s="80">
        <v>1</v>
      </c>
      <c r="R163" s="80">
        <v>1</v>
      </c>
      <c r="S163" s="80">
        <v>1</v>
      </c>
      <c r="T163" s="80">
        <v>1</v>
      </c>
      <c r="U163" s="80">
        <v>1</v>
      </c>
      <c r="V163" s="80">
        <v>1</v>
      </c>
      <c r="W163" s="80">
        <v>1</v>
      </c>
      <c r="X163" s="49">
        <v>2020</v>
      </c>
      <c r="Y163" s="89"/>
    </row>
    <row r="164" spans="1:25" s="8" customFormat="1" ht="45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60" t="s">
        <v>132</v>
      </c>
      <c r="P164" s="51" t="s">
        <v>168</v>
      </c>
      <c r="Q164" s="61">
        <v>20</v>
      </c>
      <c r="R164" s="61">
        <v>12</v>
      </c>
      <c r="S164" s="61">
        <v>12</v>
      </c>
      <c r="T164" s="61">
        <v>12</v>
      </c>
      <c r="U164" s="61">
        <v>12</v>
      </c>
      <c r="V164" s="61">
        <v>12</v>
      </c>
      <c r="W164" s="34">
        <f t="shared" si="30"/>
        <v>80</v>
      </c>
      <c r="X164" s="51">
        <v>2020</v>
      </c>
      <c r="Y164" s="89"/>
    </row>
    <row r="165" spans="1:25" s="8" customFormat="1" ht="45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62" t="s">
        <v>133</v>
      </c>
      <c r="P165" s="49" t="s">
        <v>49</v>
      </c>
      <c r="Q165" s="80">
        <v>1</v>
      </c>
      <c r="R165" s="80">
        <v>1</v>
      </c>
      <c r="S165" s="80">
        <v>1</v>
      </c>
      <c r="T165" s="80">
        <v>1</v>
      </c>
      <c r="U165" s="80">
        <v>1</v>
      </c>
      <c r="V165" s="80">
        <v>1</v>
      </c>
      <c r="W165" s="80">
        <v>1</v>
      </c>
      <c r="X165" s="49">
        <v>2020</v>
      </c>
      <c r="Y165" s="89"/>
    </row>
    <row r="166" spans="1:25" s="8" customFormat="1" ht="45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60" t="s">
        <v>134</v>
      </c>
      <c r="P166" s="51" t="s">
        <v>168</v>
      </c>
      <c r="Q166" s="61">
        <v>90</v>
      </c>
      <c r="R166" s="61">
        <v>90</v>
      </c>
      <c r="S166" s="61">
        <v>90</v>
      </c>
      <c r="T166" s="61">
        <v>90</v>
      </c>
      <c r="U166" s="61">
        <v>90</v>
      </c>
      <c r="V166" s="61">
        <v>90</v>
      </c>
      <c r="W166" s="34">
        <f t="shared" si="30"/>
        <v>540</v>
      </c>
      <c r="X166" s="56">
        <v>2020</v>
      </c>
      <c r="Y166" s="89"/>
    </row>
    <row r="167" spans="1:25" s="2" customFormat="1" ht="45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62" t="s">
        <v>135</v>
      </c>
      <c r="P167" s="49" t="s">
        <v>49</v>
      </c>
      <c r="Q167" s="80">
        <v>1</v>
      </c>
      <c r="R167" s="80">
        <v>1</v>
      </c>
      <c r="S167" s="80">
        <v>1</v>
      </c>
      <c r="T167" s="80">
        <v>1</v>
      </c>
      <c r="U167" s="80">
        <v>1</v>
      </c>
      <c r="V167" s="80">
        <v>1</v>
      </c>
      <c r="W167" s="80">
        <v>1</v>
      </c>
      <c r="X167" s="49">
        <v>2020</v>
      </c>
      <c r="Y167" s="88"/>
    </row>
    <row r="168" spans="1:25" s="9" customFormat="1" ht="39.6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60" t="s">
        <v>136</v>
      </c>
      <c r="P168" s="51" t="s">
        <v>168</v>
      </c>
      <c r="Q168" s="61">
        <v>700</v>
      </c>
      <c r="R168" s="61">
        <v>850</v>
      </c>
      <c r="S168" s="61">
        <v>850</v>
      </c>
      <c r="T168" s="61">
        <v>850</v>
      </c>
      <c r="U168" s="61">
        <v>850</v>
      </c>
      <c r="V168" s="61">
        <v>850</v>
      </c>
      <c r="W168" s="34">
        <f t="shared" si="30"/>
        <v>4950</v>
      </c>
      <c r="X168" s="51">
        <v>2020</v>
      </c>
      <c r="Y168" s="91"/>
    </row>
    <row r="169" spans="1:25" s="4" customFormat="1" ht="26.25" hidden="1" customHeight="1" x14ac:dyDescent="0.25">
      <c r="A169" s="63"/>
      <c r="B169" s="63"/>
      <c r="C169" s="63"/>
      <c r="D169" s="63"/>
      <c r="E169" s="63"/>
      <c r="F169" s="63"/>
      <c r="G169" s="63"/>
      <c r="H169" s="64"/>
      <c r="I169" s="63"/>
      <c r="J169" s="63"/>
      <c r="K169" s="63"/>
      <c r="L169" s="63"/>
      <c r="M169" s="63"/>
      <c r="N169" s="63"/>
      <c r="O169" s="13" t="s">
        <v>8</v>
      </c>
      <c r="P169" s="83" t="s">
        <v>1</v>
      </c>
      <c r="Q169" s="29">
        <f t="shared" ref="Q169:V169" si="34">Q171+Q172</f>
        <v>41792.9</v>
      </c>
      <c r="R169" s="29">
        <f t="shared" si="34"/>
        <v>42055.9</v>
      </c>
      <c r="S169" s="29">
        <f t="shared" si="34"/>
        <v>44284.9</v>
      </c>
      <c r="T169" s="29">
        <f t="shared" si="34"/>
        <v>46100.6</v>
      </c>
      <c r="U169" s="29">
        <f t="shared" si="34"/>
        <v>47760.2</v>
      </c>
      <c r="V169" s="29">
        <f t="shared" si="34"/>
        <v>49288.5</v>
      </c>
      <c r="W169" s="29">
        <f t="shared" si="30"/>
        <v>271283</v>
      </c>
      <c r="X169" s="84">
        <v>2020</v>
      </c>
      <c r="Y169" s="87"/>
    </row>
    <row r="170" spans="1:25" s="2" customFormat="1" ht="42.75" hidden="1" x14ac:dyDescent="0.25">
      <c r="A170" s="33"/>
      <c r="B170" s="33"/>
      <c r="C170" s="33"/>
      <c r="D170" s="33"/>
      <c r="E170" s="33"/>
      <c r="F170" s="33"/>
      <c r="G170" s="33"/>
      <c r="H170" s="31"/>
      <c r="I170" s="33"/>
      <c r="J170" s="33"/>
      <c r="K170" s="33"/>
      <c r="L170" s="33"/>
      <c r="M170" s="33"/>
      <c r="N170" s="33"/>
      <c r="O170" s="15" t="s">
        <v>44</v>
      </c>
      <c r="P170" s="76"/>
      <c r="Q170" s="32"/>
      <c r="R170" s="32"/>
      <c r="S170" s="32"/>
      <c r="T170" s="32"/>
      <c r="U170" s="32"/>
      <c r="V170" s="32"/>
      <c r="W170" s="32"/>
      <c r="X170" s="51"/>
      <c r="Y170" s="88"/>
    </row>
    <row r="171" spans="1:25" ht="25.9" hidden="1" customHeight="1" x14ac:dyDescent="0.25">
      <c r="A171" s="40" t="s">
        <v>25</v>
      </c>
      <c r="B171" s="40" t="s">
        <v>26</v>
      </c>
      <c r="C171" s="40" t="s">
        <v>27</v>
      </c>
      <c r="D171" s="40" t="s">
        <v>25</v>
      </c>
      <c r="E171" s="40" t="s">
        <v>32</v>
      </c>
      <c r="F171" s="40" t="s">
        <v>25</v>
      </c>
      <c r="G171" s="40" t="s">
        <v>32</v>
      </c>
      <c r="H171" s="40" t="s">
        <v>25</v>
      </c>
      <c r="I171" s="40" t="s">
        <v>33</v>
      </c>
      <c r="J171" s="40" t="s">
        <v>34</v>
      </c>
      <c r="K171" s="40" t="s">
        <v>25</v>
      </c>
      <c r="L171" s="40" t="s">
        <v>32</v>
      </c>
      <c r="M171" s="40" t="s">
        <v>25</v>
      </c>
      <c r="N171" s="40" t="s">
        <v>25</v>
      </c>
      <c r="O171" s="45" t="s">
        <v>137</v>
      </c>
      <c r="P171" s="49" t="s">
        <v>1</v>
      </c>
      <c r="Q171" s="44">
        <v>41537</v>
      </c>
      <c r="R171" s="44">
        <v>41800</v>
      </c>
      <c r="S171" s="44">
        <v>44015.4</v>
      </c>
      <c r="T171" s="44">
        <v>45820</v>
      </c>
      <c r="U171" s="44">
        <v>47469.5</v>
      </c>
      <c r="V171" s="44">
        <v>48988.5</v>
      </c>
      <c r="W171" s="43">
        <f t="shared" si="30"/>
        <v>269630.40000000002</v>
      </c>
      <c r="X171" s="49">
        <v>2020</v>
      </c>
    </row>
    <row r="172" spans="1:25" ht="39" hidden="1" customHeight="1" x14ac:dyDescent="0.25">
      <c r="A172" s="40" t="s">
        <v>25</v>
      </c>
      <c r="B172" s="40" t="s">
        <v>26</v>
      </c>
      <c r="C172" s="40" t="s">
        <v>27</v>
      </c>
      <c r="D172" s="40" t="s">
        <v>25</v>
      </c>
      <c r="E172" s="40" t="s">
        <v>32</v>
      </c>
      <c r="F172" s="40" t="s">
        <v>25</v>
      </c>
      <c r="G172" s="40" t="s">
        <v>32</v>
      </c>
      <c r="H172" s="40" t="s">
        <v>25</v>
      </c>
      <c r="I172" s="40" t="s">
        <v>33</v>
      </c>
      <c r="J172" s="40" t="s">
        <v>34</v>
      </c>
      <c r="K172" s="40" t="s">
        <v>42</v>
      </c>
      <c r="L172" s="40" t="s">
        <v>32</v>
      </c>
      <c r="M172" s="40" t="s">
        <v>27</v>
      </c>
      <c r="N172" s="40" t="s">
        <v>27</v>
      </c>
      <c r="O172" s="45" t="s">
        <v>138</v>
      </c>
      <c r="P172" s="49" t="s">
        <v>1</v>
      </c>
      <c r="Q172" s="85">
        <v>255.9</v>
      </c>
      <c r="R172" s="85">
        <v>255.9</v>
      </c>
      <c r="S172" s="85">
        <v>269.5</v>
      </c>
      <c r="T172" s="85">
        <v>280.60000000000002</v>
      </c>
      <c r="U172" s="85">
        <v>290.7</v>
      </c>
      <c r="V172" s="85">
        <v>300</v>
      </c>
      <c r="W172" s="43">
        <f t="shared" si="30"/>
        <v>1652.6000000000001</v>
      </c>
      <c r="X172" s="86">
        <v>2020</v>
      </c>
    </row>
    <row r="173" spans="1:25" s="2" customFormat="1" ht="25.9" hidden="1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5" t="s">
        <v>45</v>
      </c>
      <c r="P173" s="51"/>
      <c r="Q173" s="39"/>
      <c r="R173" s="39"/>
      <c r="S173" s="39"/>
      <c r="T173" s="39"/>
      <c r="U173" s="39"/>
      <c r="V173" s="39"/>
      <c r="W173" s="32"/>
      <c r="X173" s="57"/>
      <c r="Y173" s="88"/>
    </row>
    <row r="174" spans="1:25" s="2" customFormat="1" ht="30" hidden="1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5" t="s">
        <v>139</v>
      </c>
      <c r="P174" s="49" t="s">
        <v>20</v>
      </c>
      <c r="Q174" s="44" t="s">
        <v>21</v>
      </c>
      <c r="R174" s="44" t="s">
        <v>21</v>
      </c>
      <c r="S174" s="44" t="s">
        <v>21</v>
      </c>
      <c r="T174" s="44" t="s">
        <v>21</v>
      </c>
      <c r="U174" s="44" t="s">
        <v>21</v>
      </c>
      <c r="V174" s="44" t="s">
        <v>21</v>
      </c>
      <c r="W174" s="44" t="s">
        <v>21</v>
      </c>
      <c r="X174" s="49">
        <v>2020</v>
      </c>
      <c r="Y174" s="88"/>
    </row>
    <row r="175" spans="1:25" s="2" customFormat="1" ht="45" hidden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3" t="s">
        <v>140</v>
      </c>
      <c r="P175" s="51" t="s">
        <v>9</v>
      </c>
      <c r="Q175" s="56">
        <v>500</v>
      </c>
      <c r="R175" s="56">
        <v>500</v>
      </c>
      <c r="S175" s="56">
        <v>500</v>
      </c>
      <c r="T175" s="56">
        <v>500</v>
      </c>
      <c r="U175" s="56">
        <v>500</v>
      </c>
      <c r="V175" s="56">
        <v>500</v>
      </c>
      <c r="W175" s="34">
        <f t="shared" ref="W175:W190" si="35">Q175+R175+S175+T175+U175+V175</f>
        <v>3000</v>
      </c>
      <c r="X175" s="57">
        <v>2020</v>
      </c>
      <c r="Y175" s="88"/>
    </row>
    <row r="176" spans="1:25" s="2" customFormat="1" ht="52.5" hidden="1" customHeight="1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5" t="s">
        <v>141</v>
      </c>
      <c r="P176" s="49" t="s">
        <v>20</v>
      </c>
      <c r="Q176" s="44" t="s">
        <v>21</v>
      </c>
      <c r="R176" s="44" t="s">
        <v>21</v>
      </c>
      <c r="S176" s="44" t="s">
        <v>21</v>
      </c>
      <c r="T176" s="44" t="s">
        <v>21</v>
      </c>
      <c r="U176" s="44" t="s">
        <v>21</v>
      </c>
      <c r="V176" s="44" t="s">
        <v>21</v>
      </c>
      <c r="W176" s="44" t="s">
        <v>21</v>
      </c>
      <c r="X176" s="49">
        <v>2020</v>
      </c>
      <c r="Y176" s="88"/>
    </row>
    <row r="177" spans="1:25" s="2" customFormat="1" ht="60" hidden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3" t="s">
        <v>142</v>
      </c>
      <c r="P177" s="51" t="s">
        <v>9</v>
      </c>
      <c r="Q177" s="56">
        <v>5</v>
      </c>
      <c r="R177" s="56">
        <v>5</v>
      </c>
      <c r="S177" s="56">
        <v>5</v>
      </c>
      <c r="T177" s="56">
        <v>5</v>
      </c>
      <c r="U177" s="56">
        <v>5</v>
      </c>
      <c r="V177" s="56">
        <v>5</v>
      </c>
      <c r="W177" s="34">
        <f t="shared" si="35"/>
        <v>30</v>
      </c>
      <c r="X177" s="57">
        <v>2020</v>
      </c>
      <c r="Y177" s="88"/>
    </row>
    <row r="178" spans="1:25" s="2" customFormat="1" ht="45" hidden="1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5" t="s">
        <v>143</v>
      </c>
      <c r="P178" s="49" t="s">
        <v>20</v>
      </c>
      <c r="Q178" s="44" t="s">
        <v>21</v>
      </c>
      <c r="R178" s="44" t="s">
        <v>21</v>
      </c>
      <c r="S178" s="44" t="s">
        <v>21</v>
      </c>
      <c r="T178" s="44" t="s">
        <v>21</v>
      </c>
      <c r="U178" s="44" t="s">
        <v>21</v>
      </c>
      <c r="V178" s="44" t="s">
        <v>21</v>
      </c>
      <c r="W178" s="44" t="s">
        <v>21</v>
      </c>
      <c r="X178" s="49">
        <v>2020</v>
      </c>
      <c r="Y178" s="88"/>
    </row>
    <row r="179" spans="1:25" s="2" customFormat="1" ht="45" hidden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3" t="s">
        <v>144</v>
      </c>
      <c r="P179" s="51" t="s">
        <v>9</v>
      </c>
      <c r="Q179" s="56">
        <v>50</v>
      </c>
      <c r="R179" s="56">
        <v>50</v>
      </c>
      <c r="S179" s="56">
        <v>50</v>
      </c>
      <c r="T179" s="56">
        <v>50</v>
      </c>
      <c r="U179" s="56">
        <v>50</v>
      </c>
      <c r="V179" s="56">
        <v>50</v>
      </c>
      <c r="W179" s="34">
        <f>Q179+R179+S179+T179+U179+V179</f>
        <v>300</v>
      </c>
      <c r="X179" s="57">
        <v>2020</v>
      </c>
      <c r="Y179" s="88"/>
    </row>
    <row r="180" spans="1:25" s="2" customFormat="1" ht="30" hidden="1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5" t="s">
        <v>145</v>
      </c>
      <c r="P180" s="49" t="s">
        <v>20</v>
      </c>
      <c r="Q180" s="44" t="s">
        <v>21</v>
      </c>
      <c r="R180" s="44" t="s">
        <v>21</v>
      </c>
      <c r="S180" s="44" t="s">
        <v>21</v>
      </c>
      <c r="T180" s="44" t="s">
        <v>21</v>
      </c>
      <c r="U180" s="44" t="s">
        <v>21</v>
      </c>
      <c r="V180" s="44" t="s">
        <v>21</v>
      </c>
      <c r="W180" s="44" t="s">
        <v>21</v>
      </c>
      <c r="X180" s="49">
        <v>2020</v>
      </c>
      <c r="Y180" s="88"/>
    </row>
    <row r="181" spans="1:25" s="2" customFormat="1" ht="52.5" hidden="1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3" t="s">
        <v>146</v>
      </c>
      <c r="P181" s="51" t="s">
        <v>9</v>
      </c>
      <c r="Q181" s="56">
        <v>50</v>
      </c>
      <c r="R181" s="56">
        <v>50</v>
      </c>
      <c r="S181" s="56">
        <v>50</v>
      </c>
      <c r="T181" s="56">
        <v>50</v>
      </c>
      <c r="U181" s="56">
        <v>50</v>
      </c>
      <c r="V181" s="56">
        <v>50</v>
      </c>
      <c r="W181" s="34">
        <f t="shared" si="35"/>
        <v>300</v>
      </c>
      <c r="X181" s="57">
        <v>2020</v>
      </c>
      <c r="Y181" s="88"/>
    </row>
    <row r="182" spans="1:25" s="2" customFormat="1" ht="39.6" hidden="1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3" t="s">
        <v>147</v>
      </c>
      <c r="P182" s="51" t="s">
        <v>10</v>
      </c>
      <c r="Q182" s="56">
        <v>100</v>
      </c>
      <c r="R182" s="56">
        <v>100</v>
      </c>
      <c r="S182" s="56">
        <v>100</v>
      </c>
      <c r="T182" s="56">
        <v>100</v>
      </c>
      <c r="U182" s="56">
        <v>100</v>
      </c>
      <c r="V182" s="56">
        <v>100</v>
      </c>
      <c r="W182" s="34">
        <f t="shared" si="35"/>
        <v>600</v>
      </c>
      <c r="X182" s="51">
        <v>2020</v>
      </c>
      <c r="Y182" s="88"/>
    </row>
    <row r="183" spans="1:25" s="2" customFormat="1" ht="45" hidden="1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5" t="s">
        <v>148</v>
      </c>
      <c r="P183" s="49" t="s">
        <v>20</v>
      </c>
      <c r="Q183" s="44" t="s">
        <v>21</v>
      </c>
      <c r="R183" s="44" t="s">
        <v>21</v>
      </c>
      <c r="S183" s="44" t="s">
        <v>21</v>
      </c>
      <c r="T183" s="44" t="s">
        <v>21</v>
      </c>
      <c r="U183" s="44" t="s">
        <v>21</v>
      </c>
      <c r="V183" s="44" t="s">
        <v>21</v>
      </c>
      <c r="W183" s="44" t="s">
        <v>21</v>
      </c>
      <c r="X183" s="86">
        <v>2020</v>
      </c>
      <c r="Y183" s="88"/>
    </row>
    <row r="184" spans="1:25" s="2" customFormat="1" ht="45" hidden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3" t="s">
        <v>149</v>
      </c>
      <c r="P184" s="51" t="s">
        <v>13</v>
      </c>
      <c r="Q184" s="56">
        <v>12</v>
      </c>
      <c r="R184" s="56">
        <v>12</v>
      </c>
      <c r="S184" s="56">
        <v>12</v>
      </c>
      <c r="T184" s="56">
        <v>12</v>
      </c>
      <c r="U184" s="56">
        <v>12</v>
      </c>
      <c r="V184" s="56">
        <v>12</v>
      </c>
      <c r="W184" s="34">
        <f t="shared" si="35"/>
        <v>72</v>
      </c>
      <c r="X184" s="51">
        <v>2020</v>
      </c>
      <c r="Y184" s="88"/>
    </row>
    <row r="185" spans="1:25" s="2" customFormat="1" ht="45" hidden="1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5" t="s">
        <v>150</v>
      </c>
      <c r="P185" s="49" t="s">
        <v>20</v>
      </c>
      <c r="Q185" s="44" t="s">
        <v>21</v>
      </c>
      <c r="R185" s="44" t="s">
        <v>21</v>
      </c>
      <c r="S185" s="44" t="s">
        <v>21</v>
      </c>
      <c r="T185" s="44" t="s">
        <v>21</v>
      </c>
      <c r="U185" s="44" t="s">
        <v>21</v>
      </c>
      <c r="V185" s="44" t="s">
        <v>21</v>
      </c>
      <c r="W185" s="80" t="s">
        <v>21</v>
      </c>
      <c r="X185" s="86">
        <v>2020</v>
      </c>
      <c r="Y185" s="88"/>
    </row>
    <row r="186" spans="1:25" s="2" customFormat="1" ht="30" hidden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3" t="s">
        <v>151</v>
      </c>
      <c r="P186" s="51" t="s">
        <v>13</v>
      </c>
      <c r="Q186" s="56">
        <v>4</v>
      </c>
      <c r="R186" s="56">
        <v>4</v>
      </c>
      <c r="S186" s="56">
        <v>4</v>
      </c>
      <c r="T186" s="56">
        <v>4</v>
      </c>
      <c r="U186" s="56">
        <v>4</v>
      </c>
      <c r="V186" s="56">
        <v>4</v>
      </c>
      <c r="W186" s="34">
        <f t="shared" si="35"/>
        <v>24</v>
      </c>
      <c r="X186" s="51">
        <v>2020</v>
      </c>
      <c r="Y186" s="88"/>
    </row>
    <row r="187" spans="1:25" s="2" customFormat="1" ht="45" hidden="1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5" t="s">
        <v>152</v>
      </c>
      <c r="P187" s="49" t="s">
        <v>20</v>
      </c>
      <c r="Q187" s="44" t="s">
        <v>21</v>
      </c>
      <c r="R187" s="44" t="s">
        <v>21</v>
      </c>
      <c r="S187" s="44" t="s">
        <v>21</v>
      </c>
      <c r="T187" s="44" t="s">
        <v>21</v>
      </c>
      <c r="U187" s="44" t="s">
        <v>21</v>
      </c>
      <c r="V187" s="44" t="s">
        <v>21</v>
      </c>
      <c r="W187" s="80" t="s">
        <v>21</v>
      </c>
      <c r="X187" s="86">
        <v>2020</v>
      </c>
      <c r="Y187" s="88"/>
    </row>
    <row r="188" spans="1:25" s="2" customFormat="1" ht="30" hidden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3" t="s">
        <v>153</v>
      </c>
      <c r="P188" s="51" t="s">
        <v>13</v>
      </c>
      <c r="Q188" s="56">
        <v>5</v>
      </c>
      <c r="R188" s="56">
        <v>5</v>
      </c>
      <c r="S188" s="56">
        <v>5</v>
      </c>
      <c r="T188" s="56">
        <v>5</v>
      </c>
      <c r="U188" s="56">
        <v>5</v>
      </c>
      <c r="V188" s="56">
        <v>5</v>
      </c>
      <c r="W188" s="34">
        <f t="shared" si="35"/>
        <v>30</v>
      </c>
      <c r="X188" s="51">
        <v>2020</v>
      </c>
      <c r="Y188" s="88"/>
    </row>
    <row r="189" spans="1:25" s="2" customFormat="1" ht="45" hidden="1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5" t="s">
        <v>154</v>
      </c>
      <c r="P189" s="49" t="s">
        <v>20</v>
      </c>
      <c r="Q189" s="44" t="s">
        <v>21</v>
      </c>
      <c r="R189" s="44" t="s">
        <v>21</v>
      </c>
      <c r="S189" s="44" t="s">
        <v>21</v>
      </c>
      <c r="T189" s="44" t="s">
        <v>21</v>
      </c>
      <c r="U189" s="44" t="s">
        <v>21</v>
      </c>
      <c r="V189" s="44" t="s">
        <v>21</v>
      </c>
      <c r="W189" s="44" t="s">
        <v>21</v>
      </c>
      <c r="X189" s="86">
        <v>2020</v>
      </c>
      <c r="Y189" s="88"/>
    </row>
    <row r="190" spans="1:25" s="2" customFormat="1" ht="30" hidden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3" t="s">
        <v>153</v>
      </c>
      <c r="P190" s="51" t="s">
        <v>13</v>
      </c>
      <c r="Q190" s="56">
        <v>4</v>
      </c>
      <c r="R190" s="56">
        <v>4</v>
      </c>
      <c r="S190" s="56">
        <v>4</v>
      </c>
      <c r="T190" s="56">
        <v>4</v>
      </c>
      <c r="U190" s="56">
        <v>4</v>
      </c>
      <c r="V190" s="56">
        <v>4</v>
      </c>
      <c r="W190" s="34">
        <f t="shared" si="35"/>
        <v>24</v>
      </c>
      <c r="X190" s="51">
        <v>2020</v>
      </c>
      <c r="Y190" s="88"/>
    </row>
    <row r="191" spans="1:25" s="2" customFormat="1" x14ac:dyDescent="0.25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1"/>
      <c r="P191" s="122"/>
      <c r="Q191" s="123"/>
      <c r="R191" s="123"/>
      <c r="S191" s="123"/>
      <c r="T191" s="123"/>
      <c r="U191" s="123"/>
      <c r="V191" s="123"/>
      <c r="W191" s="124"/>
      <c r="X191" s="122"/>
      <c r="Y191" s="88"/>
    </row>
    <row r="192" spans="1:25" s="2" customFormat="1" x14ac:dyDescent="0.25">
      <c r="A192" s="134" t="s">
        <v>155</v>
      </c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88"/>
    </row>
    <row r="193" spans="1:25" s="2" customFormat="1" x14ac:dyDescent="0.25">
      <c r="A193" s="99"/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106"/>
      <c r="R193" s="106"/>
      <c r="S193" s="106"/>
      <c r="T193" s="106"/>
      <c r="U193" s="106"/>
      <c r="V193" s="106"/>
      <c r="W193" s="106"/>
      <c r="X193" s="106"/>
      <c r="Y193" s="88"/>
    </row>
    <row r="194" spans="1:25" s="2" customFormat="1" x14ac:dyDescent="0.25">
      <c r="A194" s="99"/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106"/>
      <c r="R194" s="106"/>
      <c r="S194" s="106"/>
      <c r="T194" s="106"/>
      <c r="U194" s="106"/>
      <c r="V194" s="106"/>
      <c r="W194" s="106"/>
      <c r="X194" s="106"/>
      <c r="Y194" s="88"/>
    </row>
    <row r="195" spans="1:25" s="2" customFormat="1" x14ac:dyDescent="0.25">
      <c r="A195" s="99"/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106"/>
      <c r="R195" s="106"/>
      <c r="S195" s="106"/>
      <c r="T195" s="106"/>
      <c r="U195" s="106"/>
      <c r="V195" s="106"/>
      <c r="W195" s="106"/>
      <c r="X195" s="106"/>
      <c r="Y195" s="88"/>
    </row>
    <row r="196" spans="1:25" s="2" customFormat="1" x14ac:dyDescent="0.2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8"/>
      <c r="Q196" s="106"/>
      <c r="R196" s="106"/>
      <c r="S196" s="106"/>
      <c r="T196" s="106"/>
      <c r="U196" s="106"/>
      <c r="V196" s="106"/>
      <c r="W196" s="106"/>
      <c r="X196" s="105"/>
      <c r="Y196" s="88"/>
    </row>
    <row r="197" spans="1:25" x14ac:dyDescent="0.25">
      <c r="A197" s="133" t="s">
        <v>162</v>
      </c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</row>
  </sheetData>
  <mergeCells count="19">
    <mergeCell ref="S1:X1"/>
    <mergeCell ref="A197:W197"/>
    <mergeCell ref="A192:X192"/>
    <mergeCell ref="A12:C12"/>
    <mergeCell ref="D12:E12"/>
    <mergeCell ref="F12:G12"/>
    <mergeCell ref="A11:N11"/>
    <mergeCell ref="H12:N12"/>
    <mergeCell ref="P11:P12"/>
    <mergeCell ref="O11:O12"/>
    <mergeCell ref="W11:X11"/>
    <mergeCell ref="Q11:V11"/>
    <mergeCell ref="A9:X9"/>
    <mergeCell ref="A8:X8"/>
    <mergeCell ref="A2:X2"/>
    <mergeCell ref="A3:X3"/>
    <mergeCell ref="A4:X4"/>
    <mergeCell ref="A5:X5"/>
    <mergeCell ref="A7:X7"/>
  </mergeCells>
  <pageMargins left="0.39370078740157483" right="0.39370078740157483" top="0.78740157480314965" bottom="0.39370078740157483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2015-07-13T09:10:37Z</dcterms:modified>
</cp:coreProperties>
</file>